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54 Team 54\40.00_Verschiedenes\Statistik\Schulstatistik\Schulstatistik 2018-19\"/>
    </mc:Choice>
  </mc:AlternateContent>
  <bookViews>
    <workbookView xWindow="0" yWindow="0" windowWidth="28800" windowHeight="11700"/>
  </bookViews>
  <sheets>
    <sheet name="Statistik" sheetId="2" r:id="rId1"/>
  </sheets>
  <definedNames>
    <definedName name="_xlnm.Print_Area" localSheetId="0">Statistik!$A$1:$AW$39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7" i="2" l="1"/>
  <c r="AW18" i="2"/>
  <c r="AW20" i="2"/>
  <c r="AW21" i="2"/>
  <c r="AW25" i="2"/>
  <c r="AW26" i="2"/>
  <c r="AW30" i="2"/>
  <c r="AW31" i="2"/>
  <c r="AW33" i="2"/>
  <c r="M35" i="2" l="1"/>
  <c r="J35" i="2"/>
  <c r="G35" i="2"/>
  <c r="D35" i="2"/>
  <c r="AG34" i="2"/>
  <c r="AG35" i="2" s="1"/>
  <c r="AP32" i="2"/>
  <c r="AW32" i="2" s="1"/>
  <c r="AO32" i="2"/>
  <c r="AL32" i="2"/>
  <c r="AI32" i="2"/>
  <c r="AR32" i="2" s="1"/>
  <c r="AT29" i="2"/>
  <c r="AS29" i="2"/>
  <c r="AM29" i="2"/>
  <c r="AM34" i="2" s="1"/>
  <c r="AM35" i="2" s="1"/>
  <c r="AL29" i="2"/>
  <c r="AJ29" i="2"/>
  <c r="AJ34" i="2" s="1"/>
  <c r="AJ35" i="2" s="1"/>
  <c r="AG29" i="2"/>
  <c r="AC29" i="2"/>
  <c r="AA29" i="2"/>
  <c r="AA34" i="2" s="1"/>
  <c r="AA35" i="2" s="1"/>
  <c r="Z29" i="2"/>
  <c r="Z34" i="2" s="1"/>
  <c r="Z35" i="2" s="1"/>
  <c r="X29" i="2"/>
  <c r="W29" i="2"/>
  <c r="U29" i="2"/>
  <c r="U34" i="2" s="1"/>
  <c r="U35" i="2" s="1"/>
  <c r="T29" i="2"/>
  <c r="T34" i="2" s="1"/>
  <c r="T35" i="2" s="1"/>
  <c r="R29" i="2"/>
  <c r="Q29" i="2"/>
  <c r="O29" i="2"/>
  <c r="O34" i="2" s="1"/>
  <c r="O35" i="2" s="1"/>
  <c r="AP28" i="2"/>
  <c r="AW28" i="2" s="1"/>
  <c r="AO28" i="2"/>
  <c r="AL28" i="2"/>
  <c r="AI28" i="2"/>
  <c r="AI29" i="2" s="1"/>
  <c r="AI34" i="2" s="1"/>
  <c r="AI35" i="2" s="1"/>
  <c r="AP27" i="2"/>
  <c r="AW27" i="2" s="1"/>
  <c r="AO27" i="2"/>
  <c r="AO29" i="2" s="1"/>
  <c r="AL27" i="2"/>
  <c r="AT24" i="2"/>
  <c r="AS24" i="2"/>
  <c r="AS34" i="2" s="1"/>
  <c r="AF24" i="2"/>
  <c r="AF34" i="2" s="1"/>
  <c r="AF35" i="2" s="1"/>
  <c r="AD24" i="2"/>
  <c r="AD34" i="2" s="1"/>
  <c r="AD35" i="2" s="1"/>
  <c r="AC24" i="2"/>
  <c r="AA24" i="2"/>
  <c r="Z24" i="2"/>
  <c r="X24" i="2"/>
  <c r="W24" i="2"/>
  <c r="U24" i="2"/>
  <c r="T24" i="2"/>
  <c r="R24" i="2"/>
  <c r="Q24" i="2"/>
  <c r="O24" i="2"/>
  <c r="AR23" i="2"/>
  <c r="AP23" i="2"/>
  <c r="AW23" i="2" s="1"/>
  <c r="AR22" i="2"/>
  <c r="AP22" i="2"/>
  <c r="AW22" i="2" s="1"/>
  <c r="AR19" i="2"/>
  <c r="AP19" i="2"/>
  <c r="AW19" i="2" s="1"/>
  <c r="AT16" i="2"/>
  <c r="AS16" i="2"/>
  <c r="E16" i="2"/>
  <c r="E35" i="2" s="1"/>
  <c r="B16" i="2"/>
  <c r="AR15" i="2"/>
  <c r="F15" i="2"/>
  <c r="AR14" i="2"/>
  <c r="AP14" i="2"/>
  <c r="AW14" i="2" s="1"/>
  <c r="AR13" i="2"/>
  <c r="AP13" i="2"/>
  <c r="AW13" i="2" s="1"/>
  <c r="AR12" i="2"/>
  <c r="AP12" i="2"/>
  <c r="AW12" i="2" s="1"/>
  <c r="AR11" i="2"/>
  <c r="AP11" i="2"/>
  <c r="AW11" i="2" s="1"/>
  <c r="AR10" i="2"/>
  <c r="L10" i="2"/>
  <c r="L9" i="2" s="1"/>
  <c r="L16" i="2" s="1"/>
  <c r="L35" i="2" s="1"/>
  <c r="I10" i="2"/>
  <c r="F10" i="2"/>
  <c r="F9" i="2" s="1"/>
  <c r="C10" i="2"/>
  <c r="N9" i="2"/>
  <c r="N16" i="2" s="1"/>
  <c r="N35" i="2" s="1"/>
  <c r="K9" i="2"/>
  <c r="K16" i="2" s="1"/>
  <c r="K35" i="2" s="1"/>
  <c r="I9" i="2"/>
  <c r="I16" i="2" s="1"/>
  <c r="I35" i="2" s="1"/>
  <c r="H9" i="2"/>
  <c r="AR8" i="2"/>
  <c r="AP8" i="2"/>
  <c r="AW8" i="2" s="1"/>
  <c r="AR7" i="2"/>
  <c r="AP7" i="2"/>
  <c r="AW7" i="2" s="1"/>
  <c r="AR6" i="2"/>
  <c r="AP6" i="2"/>
  <c r="AW6" i="2" s="1"/>
  <c r="AR5" i="2"/>
  <c r="AP5" i="2"/>
  <c r="AW5" i="2" s="1"/>
  <c r="AP10" i="2" l="1"/>
  <c r="AW10" i="2" s="1"/>
  <c r="W34" i="2"/>
  <c r="W35" i="2" s="1"/>
  <c r="AC34" i="2"/>
  <c r="AC35" i="2" s="1"/>
  <c r="AP9" i="2"/>
  <c r="AW9" i="2" s="1"/>
  <c r="R34" i="2"/>
  <c r="R35" i="2" s="1"/>
  <c r="X34" i="2"/>
  <c r="X35" i="2" s="1"/>
  <c r="AP29" i="2"/>
  <c r="AW29" i="2" s="1"/>
  <c r="AL34" i="2"/>
  <c r="AL35" i="2" s="1"/>
  <c r="Q34" i="2"/>
  <c r="Q35" i="2" s="1"/>
  <c r="C9" i="2"/>
  <c r="C16" i="2" s="1"/>
  <c r="C35" i="2" s="1"/>
  <c r="AR24" i="2"/>
  <c r="AP24" i="2"/>
  <c r="AT34" i="2"/>
  <c r="AT35" i="2" s="1"/>
  <c r="AS35" i="2"/>
  <c r="F16" i="2"/>
  <c r="F35" i="2" s="1"/>
  <c r="AO34" i="2"/>
  <c r="AO35" i="2" s="1"/>
  <c r="H16" i="2"/>
  <c r="H35" i="2" s="1"/>
  <c r="AR9" i="2"/>
  <c r="AP15" i="2"/>
  <c r="AW15" i="2" s="1"/>
  <c r="AR16" i="2"/>
  <c r="AR27" i="2"/>
  <c r="AR28" i="2"/>
  <c r="AR29" i="2" s="1"/>
  <c r="AR34" i="2" s="1"/>
  <c r="AR35" i="2" s="1"/>
  <c r="AP34" i="2" l="1"/>
  <c r="AW34" i="2" s="1"/>
  <c r="AW24" i="2"/>
  <c r="AP16" i="2"/>
  <c r="AW16" i="2" s="1"/>
  <c r="AP35" i="2"/>
  <c r="AW35" i="2" s="1"/>
</calcChain>
</file>

<file path=xl/comments1.xml><?xml version="1.0" encoding="utf-8"?>
<comments xmlns="http://schemas.openxmlformats.org/spreadsheetml/2006/main">
  <authors>
    <author>Hummel, Thorsten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Jahrgangsübergreifender Unterrich in den Jahrgängen 1 und 2
EPA 23
EPB 23
EPC 23
EPD 22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Hummel, Thorsten:
Zwei jahrgangsübergreifende Motessori-Gruppen in Flüren:
1:31+9
2:36+15
3:24+7
4:25+8
116 RegelSuS
39 Montessori
</t>
        </r>
      </text>
    </comment>
    <comment ref="A15" authorId="0" shapeId="0">
      <text>
        <r>
          <rPr>
            <b/>
            <sz val="9"/>
            <color indexed="81"/>
            <rFont val="Segoe UI"/>
            <family val="2"/>
          </rPr>
          <t>Hummel, Thorsten:</t>
        </r>
        <r>
          <rPr>
            <sz val="9"/>
            <color indexed="81"/>
            <rFont val="Segoe UI"/>
            <family val="2"/>
          </rPr>
          <t xml:space="preserve">
Jahrgangsübergreifender Unterricht in den Jahrgängen 1 und 2
1:23
2:23
3:22
4:23
5:21
6:21
7:26
8:21
9:24
10:23
Summe: 227</t>
        </r>
      </text>
    </comment>
    <comment ref="AO32" authorId="0" shapeId="0">
      <text>
        <r>
          <rPr>
            <b/>
            <sz val="9"/>
            <color indexed="81"/>
            <rFont val="Tahoma"/>
            <family val="2"/>
          </rPr>
          <t>Hummel, Thorsten:</t>
        </r>
        <r>
          <rPr>
            <sz val="9"/>
            <color indexed="81"/>
            <rFont val="Tahoma"/>
            <family val="2"/>
          </rPr>
          <t xml:space="preserve">
Oberstufe: Zügigkeit= Anzahl SuS/19,5
</t>
        </r>
      </text>
    </comment>
  </commentList>
</comments>
</file>

<file path=xl/sharedStrings.xml><?xml version="1.0" encoding="utf-8"?>
<sst xmlns="http://schemas.openxmlformats.org/spreadsheetml/2006/main" count="200" uniqueCount="45">
  <si>
    <t>Klasse</t>
  </si>
  <si>
    <t>EF</t>
  </si>
  <si>
    <t>Q1</t>
  </si>
  <si>
    <t>Q2</t>
  </si>
  <si>
    <t>insgesamt</t>
  </si>
  <si>
    <t>davon</t>
  </si>
  <si>
    <t>nichtdt.</t>
  </si>
  <si>
    <t>Veränd.</t>
  </si>
  <si>
    <t>Ausl.</t>
  </si>
  <si>
    <t>Spr.*</t>
  </si>
  <si>
    <t>Vorjahr</t>
  </si>
  <si>
    <t>Grundschulen</t>
  </si>
  <si>
    <t>GGS Blumenkamp</t>
  </si>
  <si>
    <t>/</t>
  </si>
  <si>
    <t>GGS Polderdorf</t>
  </si>
  <si>
    <t>GGS Am Buttendick</t>
  </si>
  <si>
    <t>Konrad-Duden-GGS</t>
  </si>
  <si>
    <t>Theodor-Heuss-GGS</t>
  </si>
  <si>
    <t>Flüren (HS)</t>
  </si>
  <si>
    <t>Bislich (TS)</t>
  </si>
  <si>
    <t>GGS Fusternberg</t>
  </si>
  <si>
    <t>GGS Feldmark</t>
  </si>
  <si>
    <t>GGS Quadenweg</t>
  </si>
  <si>
    <t>GGS Innenstadt</t>
  </si>
  <si>
    <t>Summe GS</t>
  </si>
  <si>
    <t>Hauptschule</t>
  </si>
  <si>
    <t>Martini</t>
  </si>
  <si>
    <t>Realschulen</t>
  </si>
  <si>
    <t>Konrad-Duden</t>
  </si>
  <si>
    <t>Wesel-Mitte</t>
  </si>
  <si>
    <t>Summe RS</t>
  </si>
  <si>
    <t>Gymnasien</t>
  </si>
  <si>
    <t>Andreas-Vesalius</t>
  </si>
  <si>
    <t>Summe GY</t>
  </si>
  <si>
    <t>Gesamtschule</t>
  </si>
  <si>
    <t>Am Lauerhaas</t>
  </si>
  <si>
    <t>Summe Sek</t>
  </si>
  <si>
    <t>Gesamtsumme</t>
  </si>
  <si>
    <t>*nicht-deutsche Verkehrssprache in der Familie</t>
  </si>
  <si>
    <t>Anmerkungen:</t>
  </si>
  <si>
    <t>Amtliche Schulstatistik 2018/2019</t>
  </si>
  <si>
    <t>Stand 19.11.2018</t>
  </si>
  <si>
    <t>GGS Theodor-Heuss: Montessorizweig: Zwei jahrgangsübergreifende Gruppen neben den "normalen" Jahrgängen (31+9,36+15,24+7,25+8)</t>
  </si>
  <si>
    <t>GGS Innenstadt: Jahrgangsübergreifender Unterricht in den Jahrgängen 1 und 2 in zehn Lerngruppen (23,23,22,23,21,21,26,21,24,23=227)</t>
  </si>
  <si>
    <t>GGS Blumenkamp: Aufgrund der Flüchtlingsbeschulung z.Zt. vier Lerngruppen in den Jahrgängen 1 und 2 (sonst drei) (23,23,23,22=91)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</si>
</sst>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name val="Comic Sans MS"/>
      <family val="4"/>
    </font>
    <font>
      <sz val="8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228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4" fillId="0" borderId="2" xfId="0" applyFont="1" applyBorder="1"/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right"/>
    </xf>
    <xf numFmtId="0" fontId="4" fillId="0" borderId="0" xfId="0" applyFont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4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/>
    </xf>
    <xf numFmtId="1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" fontId="6" fillId="0" borderId="9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49" fontId="6" fillId="3" borderId="0" xfId="0" quotePrefix="1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1" fontId="6" fillId="3" borderId="17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" fontId="6" fillId="3" borderId="18" xfId="0" applyNumberFormat="1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6" fillId="4" borderId="21" xfId="0" applyFont="1" applyFill="1" applyBorder="1"/>
    <xf numFmtId="1" fontId="6" fillId="0" borderId="9" xfId="0" applyNumberFormat="1" applyFont="1" applyFill="1" applyBorder="1" applyAlignment="1">
      <alignment horizontal="right"/>
    </xf>
    <xf numFmtId="0" fontId="6" fillId="0" borderId="9" xfId="0" applyFont="1" applyBorder="1"/>
    <xf numFmtId="0" fontId="6" fillId="0" borderId="23" xfId="0" applyFont="1" applyFill="1" applyBorder="1" applyAlignment="1">
      <alignment horizontal="right"/>
    </xf>
    <xf numFmtId="0" fontId="6" fillId="0" borderId="21" xfId="0" applyFont="1" applyBorder="1"/>
    <xf numFmtId="0" fontId="6" fillId="0" borderId="0" xfId="0" applyFont="1" applyFill="1" applyBorder="1"/>
    <xf numFmtId="1" fontId="6" fillId="5" borderId="2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0" fontId="10" fillId="0" borderId="24" xfId="0" applyFont="1" applyFill="1" applyBorder="1"/>
    <xf numFmtId="0" fontId="10" fillId="0" borderId="18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right"/>
    </xf>
    <xf numFmtId="49" fontId="9" fillId="0" borderId="26" xfId="0" quotePrefix="1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left"/>
    </xf>
    <xf numFmtId="1" fontId="10" fillId="0" borderId="26" xfId="0" applyNumberFormat="1" applyFont="1" applyFill="1" applyBorder="1" applyAlignment="1">
      <alignment horizontal="right"/>
    </xf>
    <xf numFmtId="0" fontId="10" fillId="0" borderId="26" xfId="0" applyFont="1" applyFill="1" applyBorder="1" applyAlignment="1">
      <alignment horizontal="left"/>
    </xf>
    <xf numFmtId="3" fontId="10" fillId="0" borderId="26" xfId="0" applyNumberFormat="1" applyFont="1" applyFill="1" applyBorder="1" applyAlignment="1">
      <alignment horizontal="right"/>
    </xf>
    <xf numFmtId="1" fontId="10" fillId="0" borderId="26" xfId="0" quotePrefix="1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6" fillId="0" borderId="26" xfId="0" applyFont="1" applyBorder="1"/>
    <xf numFmtId="0" fontId="10" fillId="0" borderId="7" xfId="0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right"/>
    </xf>
    <xf numFmtId="49" fontId="9" fillId="0" borderId="0" xfId="0" quotePrefix="1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" fontId="10" fillId="0" borderId="0" xfId="0" quotePrefix="1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0" fontId="6" fillId="0" borderId="0" xfId="0" applyFont="1" applyBorder="1"/>
    <xf numFmtId="49" fontId="6" fillId="3" borderId="0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 horizontal="left"/>
    </xf>
    <xf numFmtId="0" fontId="6" fillId="3" borderId="13" xfId="0" applyFont="1" applyFill="1" applyBorder="1" applyAlignment="1">
      <alignment horizontal="right"/>
    </xf>
    <xf numFmtId="3" fontId="6" fillId="3" borderId="1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6" fillId="0" borderId="7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6" fillId="6" borderId="13" xfId="0" applyFont="1" applyFill="1" applyBorder="1" applyAlignment="1">
      <alignment horizontal="right"/>
    </xf>
    <xf numFmtId="3" fontId="6" fillId="6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6" fillId="0" borderId="7" xfId="0" applyFont="1" applyFill="1" applyBorder="1"/>
    <xf numFmtId="0" fontId="6" fillId="0" borderId="29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right"/>
    </xf>
    <xf numFmtId="0" fontId="10" fillId="0" borderId="18" xfId="0" applyFont="1" applyFill="1" applyBorder="1"/>
    <xf numFmtId="0" fontId="10" fillId="0" borderId="25" xfId="0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left"/>
    </xf>
    <xf numFmtId="1" fontId="10" fillId="0" borderId="29" xfId="0" applyNumberFormat="1" applyFont="1" applyFill="1" applyBorder="1" applyAlignment="1">
      <alignment horizontal="right"/>
    </xf>
    <xf numFmtId="0" fontId="1" fillId="0" borderId="0" xfId="0" applyFont="1" applyFill="1"/>
    <xf numFmtId="1" fontId="6" fillId="3" borderId="29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/>
    <xf numFmtId="0" fontId="6" fillId="0" borderId="12" xfId="0" applyFont="1" applyFill="1" applyBorder="1"/>
    <xf numFmtId="0" fontId="6" fillId="0" borderId="9" xfId="0" applyFont="1" applyFill="1" applyBorder="1"/>
    <xf numFmtId="1" fontId="10" fillId="0" borderId="25" xfId="0" applyNumberFormat="1" applyFont="1" applyFill="1" applyBorder="1" applyAlignment="1">
      <alignment horizontal="left"/>
    </xf>
    <xf numFmtId="1" fontId="10" fillId="0" borderId="26" xfId="0" applyNumberFormat="1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left"/>
    </xf>
    <xf numFmtId="1" fontId="6" fillId="0" borderId="18" xfId="0" applyNumberFormat="1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right"/>
    </xf>
    <xf numFmtId="0" fontId="6" fillId="0" borderId="32" xfId="0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0" fillId="0" borderId="33" xfId="0" applyFont="1" applyBorder="1"/>
    <xf numFmtId="0" fontId="10" fillId="0" borderId="35" xfId="0" applyFont="1" applyBorder="1"/>
    <xf numFmtId="1" fontId="10" fillId="0" borderId="29" xfId="0" applyNumberFormat="1" applyFont="1" applyBorder="1" applyAlignment="1">
      <alignment horizontal="center"/>
    </xf>
    <xf numFmtId="49" fontId="9" fillId="0" borderId="0" xfId="0" quotePrefix="1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9" fontId="10" fillId="0" borderId="0" xfId="0" quotePrefix="1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right"/>
    </xf>
    <xf numFmtId="49" fontId="9" fillId="0" borderId="18" xfId="0" quotePrefix="1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1" fontId="10" fillId="0" borderId="17" xfId="0" applyNumberFormat="1" applyFont="1" applyBorder="1" applyAlignment="1">
      <alignment horizontal="left"/>
    </xf>
    <xf numFmtId="3" fontId="10" fillId="0" borderId="18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3" fontId="10" fillId="2" borderId="13" xfId="0" applyNumberFormat="1" applyFont="1" applyFill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0" fontId="9" fillId="0" borderId="0" xfId="0" applyFont="1"/>
    <xf numFmtId="0" fontId="10" fillId="0" borderId="39" xfId="0" applyFont="1" applyBorder="1"/>
    <xf numFmtId="1" fontId="10" fillId="0" borderId="39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left"/>
    </xf>
    <xf numFmtId="1" fontId="10" fillId="0" borderId="42" xfId="0" applyNumberFormat="1" applyFont="1" applyBorder="1" applyAlignment="1">
      <alignment horizontal="right"/>
    </xf>
    <xf numFmtId="1" fontId="10" fillId="0" borderId="40" xfId="0" applyNumberFormat="1" applyFont="1" applyBorder="1" applyAlignment="1">
      <alignment horizontal="left"/>
    </xf>
    <xf numFmtId="1" fontId="10" fillId="0" borderId="42" xfId="0" applyNumberFormat="1" applyFont="1" applyBorder="1" applyAlignment="1"/>
    <xf numFmtId="49" fontId="9" fillId="0" borderId="40" xfId="0" quotePrefix="1" applyNumberFormat="1" applyFont="1" applyBorder="1" applyAlignment="1">
      <alignment horizontal="center"/>
    </xf>
    <xf numFmtId="1" fontId="10" fillId="0" borderId="40" xfId="0" applyNumberFormat="1" applyFont="1" applyBorder="1" applyAlignment="1"/>
    <xf numFmtId="3" fontId="10" fillId="0" borderId="40" xfId="0" applyNumberFormat="1" applyFont="1" applyBorder="1" applyAlignment="1">
      <alignment horizontal="right"/>
    </xf>
    <xf numFmtId="3" fontId="10" fillId="0" borderId="43" xfId="0" applyNumberFormat="1" applyFont="1" applyBorder="1" applyAlignment="1">
      <alignment horizontal="right"/>
    </xf>
    <xf numFmtId="3" fontId="10" fillId="2" borderId="4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/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0" xfId="0" applyFont="1" applyFill="1" applyBorder="1"/>
    <xf numFmtId="0" fontId="6" fillId="0" borderId="21" xfId="0" applyFont="1" applyFill="1" applyBorder="1"/>
    <xf numFmtId="0" fontId="6" fillId="5" borderId="20" xfId="0" applyFont="1" applyFill="1" applyBorder="1" applyAlignment="1">
      <alignment horizontal="right"/>
    </xf>
    <xf numFmtId="0" fontId="6" fillId="5" borderId="21" xfId="0" applyFont="1" applyFill="1" applyBorder="1"/>
    <xf numFmtId="1" fontId="6" fillId="0" borderId="22" xfId="0" applyNumberFormat="1" applyFont="1" applyFill="1" applyBorder="1" applyAlignment="1">
      <alignment horizontal="right"/>
    </xf>
    <xf numFmtId="49" fontId="0" fillId="0" borderId="21" xfId="0" quotePrefix="1" applyNumberFormat="1" applyFont="1" applyFill="1" applyBorder="1" applyAlignment="1">
      <alignment horizontal="center"/>
    </xf>
    <xf numFmtId="49" fontId="0" fillId="0" borderId="9" xfId="0" quotePrefix="1" applyNumberFormat="1" applyFont="1" applyFill="1" applyBorder="1" applyAlignment="1">
      <alignment horizontal="center"/>
    </xf>
    <xf numFmtId="1" fontId="6" fillId="0" borderId="21" xfId="0" quotePrefix="1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" fontId="6" fillId="0" borderId="9" xfId="0" quotePrefix="1" applyNumberFormat="1" applyFont="1" applyFill="1" applyBorder="1" applyAlignment="1">
      <alignment horizontal="left"/>
    </xf>
    <xf numFmtId="1" fontId="6" fillId="5" borderId="22" xfId="0" applyNumberFormat="1" applyFont="1" applyFill="1" applyBorder="1" applyAlignment="1">
      <alignment horizontal="right"/>
    </xf>
    <xf numFmtId="49" fontId="0" fillId="5" borderId="21" xfId="0" quotePrefix="1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left"/>
    </xf>
    <xf numFmtId="0" fontId="6" fillId="5" borderId="21" xfId="0" applyFont="1" applyFill="1" applyBorder="1" applyAlignment="1">
      <alignment horizontal="left"/>
    </xf>
    <xf numFmtId="1" fontId="6" fillId="5" borderId="21" xfId="0" quotePrefix="1" applyNumberFormat="1" applyFont="1" applyFill="1" applyBorder="1" applyAlignment="1">
      <alignment horizontal="left"/>
    </xf>
    <xf numFmtId="0" fontId="6" fillId="5" borderId="23" xfId="0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left"/>
    </xf>
    <xf numFmtId="49" fontId="0" fillId="0" borderId="0" xfId="0" quotePrefix="1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49" fontId="0" fillId="0" borderId="0" xfId="0" quotePrefix="1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right"/>
    </xf>
    <xf numFmtId="49" fontId="0" fillId="0" borderId="26" xfId="0" quotePrefix="1" applyNumberFormat="1" applyFont="1" applyFill="1" applyBorder="1" applyAlignment="1">
      <alignment horizontal="left"/>
    </xf>
    <xf numFmtId="49" fontId="0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49" fontId="0" fillId="0" borderId="18" xfId="0" quotePrefix="1" applyNumberFormat="1" applyFont="1" applyBorder="1" applyAlignment="1">
      <alignment horizontal="center"/>
    </xf>
    <xf numFmtId="49" fontId="0" fillId="0" borderId="18" xfId="0" quotePrefix="1" applyNumberFormat="1" applyFont="1" applyFill="1" applyBorder="1" applyAlignment="1">
      <alignment horizontal="center"/>
    </xf>
    <xf numFmtId="0" fontId="0" fillId="0" borderId="40" xfId="0" applyFont="1" applyBorder="1"/>
    <xf numFmtId="3" fontId="10" fillId="0" borderId="45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20" fontId="1" fillId="0" borderId="0" xfId="0" applyNumberFormat="1" applyFont="1"/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F70"/>
  <sheetViews>
    <sheetView tabSelected="1" topLeftCell="A26" zoomScale="115" zoomScaleNormal="115" zoomScaleSheetLayoutView="100" workbookViewId="0">
      <selection activeCell="AS44" sqref="A36:AS44"/>
    </sheetView>
  </sheetViews>
  <sheetFormatPr baseColWidth="10" defaultColWidth="5.7109375" defaultRowHeight="12.75" x14ac:dyDescent="0.2"/>
  <cols>
    <col min="1" max="1" width="15.85546875" style="31" customWidth="1"/>
    <col min="2" max="2" width="6.140625" style="31" bestFit="1" customWidth="1"/>
    <col min="3" max="3" width="3.28515625" style="168" customWidth="1"/>
    <col min="4" max="4" width="0.85546875" style="169" customWidth="1"/>
    <col min="5" max="5" width="2.7109375" style="168" bestFit="1" customWidth="1"/>
    <col min="6" max="6" width="3.28515625" style="168" customWidth="1"/>
    <col min="7" max="7" width="0.85546875" style="168" customWidth="1"/>
    <col min="8" max="8" width="2.7109375" style="168" bestFit="1" customWidth="1"/>
    <col min="9" max="9" width="3.28515625" style="168" customWidth="1"/>
    <col min="10" max="10" width="0.85546875" style="168" customWidth="1"/>
    <col min="11" max="11" width="2.5703125" style="168" customWidth="1"/>
    <col min="12" max="12" width="3.28515625" style="168" customWidth="1"/>
    <col min="13" max="13" width="0.85546875" style="168" customWidth="1"/>
    <col min="14" max="14" width="2.5703125" style="168" customWidth="1"/>
    <col min="15" max="15" width="3.28515625" style="170" customWidth="1"/>
    <col min="16" max="16" width="0.85546875" style="168" customWidth="1"/>
    <col min="17" max="17" width="2.5703125" style="171" customWidth="1"/>
    <col min="18" max="18" width="3.28515625" style="170" customWidth="1"/>
    <col min="19" max="19" width="0.85546875" style="168" customWidth="1"/>
    <col min="20" max="20" width="2.5703125" style="171" customWidth="1"/>
    <col min="21" max="21" width="3.28515625" style="170" customWidth="1"/>
    <col min="22" max="22" width="0.85546875" style="168" customWidth="1"/>
    <col min="23" max="23" width="2.5703125" style="171" customWidth="1"/>
    <col min="24" max="24" width="3.28515625" style="170" customWidth="1"/>
    <col min="25" max="25" width="0.85546875" style="172" customWidth="1"/>
    <col min="26" max="26" width="2.5703125" style="171" customWidth="1"/>
    <col min="27" max="27" width="3.28515625" style="170" customWidth="1"/>
    <col min="28" max="28" width="0.85546875" style="172" customWidth="1"/>
    <col min="29" max="29" width="2.5703125" style="171" customWidth="1"/>
    <col min="30" max="30" width="3.28515625" style="170" customWidth="1"/>
    <col min="31" max="31" width="0.85546875" style="172" customWidth="1"/>
    <col min="32" max="32" width="2.5703125" style="171" customWidth="1"/>
    <col min="33" max="33" width="3.28515625" style="170" customWidth="1"/>
    <col min="34" max="34" width="0.85546875" style="172" customWidth="1"/>
    <col min="35" max="35" width="2.7109375" style="171" bestFit="1" customWidth="1"/>
    <col min="36" max="36" width="3.28515625" style="170" customWidth="1"/>
    <col min="37" max="37" width="0.85546875" style="172" customWidth="1"/>
    <col min="38" max="38" width="2.5703125" style="171" customWidth="1"/>
    <col min="39" max="39" width="3.28515625" style="170" customWidth="1"/>
    <col min="40" max="40" width="0.85546875" style="172" customWidth="1"/>
    <col min="41" max="41" width="2.5703125" style="171" customWidth="1"/>
    <col min="42" max="42" width="4.85546875" style="171" bestFit="1" customWidth="1"/>
    <col min="43" max="43" width="0.85546875" style="172" customWidth="1"/>
    <col min="44" max="44" width="3.5703125" style="171" customWidth="1"/>
    <col min="45" max="45" width="5.28515625" style="168" bestFit="1" customWidth="1"/>
    <col min="46" max="46" width="6.5703125" style="168" bestFit="1" customWidth="1"/>
    <col min="47" max="47" width="0.42578125" style="168" customWidth="1"/>
    <col min="48" max="48" width="6.140625" style="168" bestFit="1" customWidth="1"/>
    <col min="49" max="49" width="6.85546875" style="31" customWidth="1"/>
    <col min="50" max="50" width="3.5703125" style="31" customWidth="1"/>
    <col min="51" max="16384" width="5.7109375" style="31"/>
  </cols>
  <sheetData>
    <row r="1" spans="1:240" s="16" customFormat="1" ht="20.25" thickBot="1" x14ac:dyDescent="0.45">
      <c r="A1" s="1" t="s">
        <v>40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6"/>
      <c r="Q1" s="7"/>
      <c r="R1" s="5"/>
      <c r="S1" s="6"/>
      <c r="T1" s="7"/>
      <c r="U1" s="5"/>
      <c r="V1" s="6"/>
      <c r="W1" s="7"/>
      <c r="X1" s="5"/>
      <c r="Y1" s="8"/>
      <c r="Z1" s="7"/>
      <c r="AA1" s="5"/>
      <c r="AB1" s="8"/>
      <c r="AC1" s="7"/>
      <c r="AD1" s="5"/>
      <c r="AE1" s="8"/>
      <c r="AF1" s="9"/>
      <c r="AG1" s="10"/>
      <c r="AH1" s="11"/>
      <c r="AI1" s="9"/>
      <c r="AJ1" s="10"/>
      <c r="AK1" s="11"/>
      <c r="AL1" s="9"/>
      <c r="AM1" s="10"/>
      <c r="AN1" s="11"/>
      <c r="AO1" s="9"/>
      <c r="AP1" s="12"/>
      <c r="AQ1" s="11"/>
      <c r="AR1" s="13"/>
      <c r="AS1" s="12"/>
      <c r="AT1" s="12"/>
      <c r="AU1" s="12"/>
      <c r="AV1" s="14"/>
      <c r="AW1" s="15" t="s">
        <v>41</v>
      </c>
    </row>
    <row r="2" spans="1:240" s="32" customFormat="1" ht="10.5" customHeight="1" x14ac:dyDescent="0.2">
      <c r="A2" s="18"/>
      <c r="B2" s="19"/>
      <c r="C2" s="20"/>
      <c r="D2" s="21" t="s">
        <v>0</v>
      </c>
      <c r="E2" s="22"/>
      <c r="F2" s="20"/>
      <c r="G2" s="23" t="s">
        <v>0</v>
      </c>
      <c r="H2" s="22"/>
      <c r="I2" s="20"/>
      <c r="J2" s="23" t="s">
        <v>0</v>
      </c>
      <c r="K2" s="22"/>
      <c r="L2" s="20"/>
      <c r="M2" s="23" t="s">
        <v>0</v>
      </c>
      <c r="N2" s="22"/>
      <c r="O2" s="24"/>
      <c r="P2" s="23" t="s">
        <v>0</v>
      </c>
      <c r="Q2" s="25"/>
      <c r="R2" s="24"/>
      <c r="S2" s="23" t="s">
        <v>0</v>
      </c>
      <c r="T2" s="25"/>
      <c r="U2" s="24"/>
      <c r="V2" s="23" t="s">
        <v>0</v>
      </c>
      <c r="W2" s="25"/>
      <c r="X2" s="24"/>
      <c r="Y2" s="23" t="s">
        <v>0</v>
      </c>
      <c r="Z2" s="25"/>
      <c r="AA2" s="24"/>
      <c r="AB2" s="23" t="s">
        <v>0</v>
      </c>
      <c r="AC2" s="25"/>
      <c r="AD2" s="24"/>
      <c r="AE2" s="23" t="s">
        <v>0</v>
      </c>
      <c r="AF2" s="25"/>
      <c r="AG2" s="219" t="s">
        <v>1</v>
      </c>
      <c r="AH2" s="220"/>
      <c r="AI2" s="221"/>
      <c r="AJ2" s="219" t="s">
        <v>2</v>
      </c>
      <c r="AK2" s="220"/>
      <c r="AL2" s="221"/>
      <c r="AM2" s="219" t="s">
        <v>3</v>
      </c>
      <c r="AN2" s="220"/>
      <c r="AO2" s="221"/>
      <c r="AP2" s="26"/>
      <c r="AQ2" s="23" t="s">
        <v>4</v>
      </c>
      <c r="AR2" s="27"/>
      <c r="AS2" s="28" t="s">
        <v>5</v>
      </c>
      <c r="AT2" s="28" t="s">
        <v>6</v>
      </c>
      <c r="AU2" s="29"/>
      <c r="AV2" s="30"/>
      <c r="AW2" s="28" t="s">
        <v>7</v>
      </c>
      <c r="AX2" s="21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</row>
    <row r="3" spans="1:240" s="40" customFormat="1" ht="10.5" customHeight="1" x14ac:dyDescent="0.2">
      <c r="A3" s="33"/>
      <c r="B3" s="17"/>
      <c r="C3" s="225">
        <v>1</v>
      </c>
      <c r="D3" s="226"/>
      <c r="E3" s="227"/>
      <c r="F3" s="225">
        <v>2</v>
      </c>
      <c r="G3" s="226"/>
      <c r="H3" s="227"/>
      <c r="I3" s="225">
        <v>3</v>
      </c>
      <c r="J3" s="226"/>
      <c r="K3" s="227"/>
      <c r="L3" s="225">
        <v>4</v>
      </c>
      <c r="M3" s="226"/>
      <c r="N3" s="227"/>
      <c r="O3" s="216">
        <v>5</v>
      </c>
      <c r="P3" s="217"/>
      <c r="Q3" s="218"/>
      <c r="R3" s="216">
        <v>6</v>
      </c>
      <c r="S3" s="217"/>
      <c r="T3" s="218"/>
      <c r="U3" s="216">
        <v>7</v>
      </c>
      <c r="V3" s="217"/>
      <c r="W3" s="218"/>
      <c r="X3" s="216">
        <v>8</v>
      </c>
      <c r="Y3" s="217"/>
      <c r="Z3" s="218"/>
      <c r="AA3" s="216">
        <v>9</v>
      </c>
      <c r="AB3" s="217"/>
      <c r="AC3" s="218"/>
      <c r="AD3" s="216">
        <v>10</v>
      </c>
      <c r="AE3" s="217"/>
      <c r="AF3" s="218"/>
      <c r="AG3" s="222"/>
      <c r="AH3" s="223"/>
      <c r="AI3" s="224"/>
      <c r="AJ3" s="222"/>
      <c r="AK3" s="223"/>
      <c r="AL3" s="224"/>
      <c r="AM3" s="222"/>
      <c r="AN3" s="223"/>
      <c r="AO3" s="224"/>
      <c r="AP3" s="34"/>
      <c r="AQ3" s="35"/>
      <c r="AR3" s="36"/>
      <c r="AS3" s="37" t="s">
        <v>8</v>
      </c>
      <c r="AT3" s="37" t="s">
        <v>9</v>
      </c>
      <c r="AU3" s="38"/>
      <c r="AV3" s="39" t="s">
        <v>10</v>
      </c>
      <c r="AW3" s="37" t="s">
        <v>10</v>
      </c>
      <c r="AX3" s="21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</row>
    <row r="4" spans="1:240" s="32" customFormat="1" ht="12.75" customHeight="1" x14ac:dyDescent="0.2">
      <c r="A4" s="41" t="s">
        <v>11</v>
      </c>
      <c r="B4" s="42"/>
      <c r="C4" s="43"/>
      <c r="D4" s="44"/>
      <c r="E4" s="45"/>
      <c r="F4" s="43"/>
      <c r="G4" s="43"/>
      <c r="H4" s="46"/>
      <c r="I4" s="43"/>
      <c r="J4" s="43"/>
      <c r="K4" s="46"/>
      <c r="L4" s="47"/>
      <c r="M4" s="43"/>
      <c r="N4" s="46"/>
      <c r="O4" s="48"/>
      <c r="P4" s="43"/>
      <c r="Q4" s="49"/>
      <c r="R4" s="48"/>
      <c r="S4" s="43"/>
      <c r="T4" s="49"/>
      <c r="U4" s="48"/>
      <c r="V4" s="43"/>
      <c r="W4" s="49"/>
      <c r="X4" s="48"/>
      <c r="Y4" s="50"/>
      <c r="Z4" s="49"/>
      <c r="AA4" s="48"/>
      <c r="AB4" s="50"/>
      <c r="AC4" s="49"/>
      <c r="AD4" s="48"/>
      <c r="AE4" s="50"/>
      <c r="AF4" s="49"/>
      <c r="AG4" s="48"/>
      <c r="AH4" s="50"/>
      <c r="AI4" s="49"/>
      <c r="AJ4" s="48"/>
      <c r="AK4" s="50"/>
      <c r="AL4" s="49"/>
      <c r="AM4" s="48"/>
      <c r="AN4" s="50"/>
      <c r="AO4" s="49"/>
      <c r="AP4" s="48"/>
      <c r="AQ4" s="50"/>
      <c r="AR4" s="51"/>
      <c r="AS4" s="52"/>
      <c r="AT4" s="52"/>
      <c r="AU4" s="38"/>
      <c r="AV4" s="53"/>
      <c r="AW4" s="52"/>
      <c r="AX4" s="21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</row>
    <row r="5" spans="1:240" s="56" customFormat="1" ht="10.5" customHeight="1" x14ac:dyDescent="0.2">
      <c r="A5" s="178" t="s">
        <v>12</v>
      </c>
      <c r="B5" s="179">
        <v>110139</v>
      </c>
      <c r="C5" s="182">
        <v>46</v>
      </c>
      <c r="D5" s="183" t="s">
        <v>13</v>
      </c>
      <c r="E5" s="65">
        <v>2</v>
      </c>
      <c r="F5" s="55">
        <v>45</v>
      </c>
      <c r="G5" s="183" t="s">
        <v>13</v>
      </c>
      <c r="H5" s="65">
        <v>2</v>
      </c>
      <c r="I5" s="55">
        <v>43</v>
      </c>
      <c r="J5" s="184" t="s">
        <v>13</v>
      </c>
      <c r="K5" s="65">
        <v>2</v>
      </c>
      <c r="L5" s="55">
        <v>43</v>
      </c>
      <c r="M5" s="183" t="s">
        <v>13</v>
      </c>
      <c r="N5" s="65">
        <v>2</v>
      </c>
      <c r="O5" s="55"/>
      <c r="P5" s="64"/>
      <c r="Q5" s="65"/>
      <c r="R5" s="55"/>
      <c r="S5" s="64"/>
      <c r="T5" s="65"/>
      <c r="U5" s="55"/>
      <c r="V5" s="64"/>
      <c r="W5" s="65"/>
      <c r="X5" s="55"/>
      <c r="Y5" s="64"/>
      <c r="Z5" s="65"/>
      <c r="AA5" s="55"/>
      <c r="AB5" s="64"/>
      <c r="AC5" s="65"/>
      <c r="AD5" s="55"/>
      <c r="AE5" s="64"/>
      <c r="AF5" s="65"/>
      <c r="AG5" s="55"/>
      <c r="AH5" s="64"/>
      <c r="AI5" s="65"/>
      <c r="AJ5" s="55"/>
      <c r="AK5" s="64"/>
      <c r="AL5" s="65"/>
      <c r="AM5" s="55"/>
      <c r="AN5" s="64"/>
      <c r="AO5" s="65"/>
      <c r="AP5" s="55">
        <f>SUM(C5,F5,I5,L5)</f>
        <v>177</v>
      </c>
      <c r="AQ5" s="183" t="s">
        <v>13</v>
      </c>
      <c r="AR5" s="185">
        <f t="shared" ref="AR5:AR15" si="0">SUM(E5,H5,K5,N5)</f>
        <v>8</v>
      </c>
      <c r="AS5" s="59">
        <v>21</v>
      </c>
      <c r="AT5" s="59">
        <v>35</v>
      </c>
      <c r="AU5" s="54"/>
      <c r="AV5" s="55">
        <v>170</v>
      </c>
      <c r="AW5" s="59">
        <f>AP5-AV5</f>
        <v>7</v>
      </c>
      <c r="AX5" s="21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spans="1:240" s="58" customFormat="1" ht="10.5" customHeight="1" x14ac:dyDescent="0.2">
      <c r="A6" s="127" t="s">
        <v>14</v>
      </c>
      <c r="B6" s="128">
        <v>109551</v>
      </c>
      <c r="C6" s="186">
        <v>35</v>
      </c>
      <c r="D6" s="183" t="s">
        <v>13</v>
      </c>
      <c r="E6" s="187">
        <v>2</v>
      </c>
      <c r="F6" s="57">
        <v>40</v>
      </c>
      <c r="G6" s="184" t="s">
        <v>13</v>
      </c>
      <c r="H6" s="187">
        <v>2</v>
      </c>
      <c r="I6" s="57">
        <v>38</v>
      </c>
      <c r="J6" s="184" t="s">
        <v>13</v>
      </c>
      <c r="K6" s="187">
        <v>2</v>
      </c>
      <c r="L6" s="57">
        <v>56</v>
      </c>
      <c r="M6" s="184" t="s">
        <v>13</v>
      </c>
      <c r="N6" s="187">
        <v>3</v>
      </c>
      <c r="O6" s="57"/>
      <c r="P6" s="188"/>
      <c r="Q6" s="187"/>
      <c r="R6" s="57"/>
      <c r="S6" s="188"/>
      <c r="T6" s="187"/>
      <c r="U6" s="57"/>
      <c r="V6" s="188"/>
      <c r="W6" s="187"/>
      <c r="X6" s="57"/>
      <c r="Y6" s="188"/>
      <c r="Z6" s="187"/>
      <c r="AA6" s="57"/>
      <c r="AB6" s="188"/>
      <c r="AC6" s="187"/>
      <c r="AD6" s="57"/>
      <c r="AE6" s="188"/>
      <c r="AF6" s="187"/>
      <c r="AG6" s="57"/>
      <c r="AH6" s="188"/>
      <c r="AI6" s="187"/>
      <c r="AJ6" s="57"/>
      <c r="AK6" s="188"/>
      <c r="AL6" s="187"/>
      <c r="AM6" s="57"/>
      <c r="AN6" s="188"/>
      <c r="AO6" s="187"/>
      <c r="AP6" s="57">
        <f t="shared" ref="AP6:AP12" si="1">SUM(C6,F6,I6,L6)</f>
        <v>169</v>
      </c>
      <c r="AQ6" s="184" t="s">
        <v>13</v>
      </c>
      <c r="AR6" s="189">
        <f t="shared" si="0"/>
        <v>9</v>
      </c>
      <c r="AS6" s="63">
        <v>40</v>
      </c>
      <c r="AT6" s="63">
        <v>15</v>
      </c>
      <c r="AU6" s="54"/>
      <c r="AV6" s="57">
        <v>184</v>
      </c>
      <c r="AW6" s="63">
        <f t="shared" ref="AW6:AW35" si="2">AP6-AV6</f>
        <v>-15</v>
      </c>
      <c r="AX6" s="21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pans="1:240" s="56" customFormat="1" ht="10.5" customHeight="1" x14ac:dyDescent="0.2">
      <c r="A7" s="178" t="s">
        <v>15</v>
      </c>
      <c r="B7" s="179">
        <v>110036</v>
      </c>
      <c r="C7" s="182">
        <v>37</v>
      </c>
      <c r="D7" s="183" t="s">
        <v>13</v>
      </c>
      <c r="E7" s="65">
        <v>2</v>
      </c>
      <c r="F7" s="55">
        <v>43</v>
      </c>
      <c r="G7" s="183" t="s">
        <v>13</v>
      </c>
      <c r="H7" s="65">
        <v>2</v>
      </c>
      <c r="I7" s="55">
        <v>47</v>
      </c>
      <c r="J7" s="183" t="s">
        <v>13</v>
      </c>
      <c r="K7" s="65">
        <v>2</v>
      </c>
      <c r="L7" s="55">
        <v>45</v>
      </c>
      <c r="M7" s="183" t="s">
        <v>13</v>
      </c>
      <c r="N7" s="65">
        <v>2</v>
      </c>
      <c r="O7" s="55"/>
      <c r="P7" s="64"/>
      <c r="Q7" s="65"/>
      <c r="R7" s="55"/>
      <c r="S7" s="64"/>
      <c r="T7" s="65"/>
      <c r="U7" s="55"/>
      <c r="V7" s="64"/>
      <c r="W7" s="65"/>
      <c r="X7" s="55"/>
      <c r="Y7" s="64"/>
      <c r="Z7" s="65"/>
      <c r="AA7" s="55"/>
      <c r="AB7" s="64"/>
      <c r="AC7" s="65"/>
      <c r="AD7" s="55"/>
      <c r="AE7" s="64"/>
      <c r="AF7" s="65"/>
      <c r="AG7" s="55"/>
      <c r="AH7" s="64"/>
      <c r="AI7" s="65"/>
      <c r="AJ7" s="55"/>
      <c r="AK7" s="64"/>
      <c r="AL7" s="65"/>
      <c r="AM7" s="55"/>
      <c r="AN7" s="64"/>
      <c r="AO7" s="65"/>
      <c r="AP7" s="55">
        <f t="shared" si="1"/>
        <v>172</v>
      </c>
      <c r="AQ7" s="183" t="s">
        <v>13</v>
      </c>
      <c r="AR7" s="185">
        <f t="shared" si="0"/>
        <v>8</v>
      </c>
      <c r="AS7" s="59">
        <v>6</v>
      </c>
      <c r="AT7" s="59">
        <v>27</v>
      </c>
      <c r="AU7" s="54"/>
      <c r="AV7" s="55">
        <v>188</v>
      </c>
      <c r="AW7" s="59">
        <f t="shared" si="2"/>
        <v>-16</v>
      </c>
      <c r="AX7" s="21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</row>
    <row r="8" spans="1:240" s="60" customFormat="1" ht="10.5" customHeight="1" x14ac:dyDescent="0.2">
      <c r="A8" s="178" t="s">
        <v>16</v>
      </c>
      <c r="B8" s="179">
        <v>110024</v>
      </c>
      <c r="C8" s="182">
        <v>56</v>
      </c>
      <c r="D8" s="183" t="s">
        <v>13</v>
      </c>
      <c r="E8" s="65">
        <v>2</v>
      </c>
      <c r="F8" s="55">
        <v>63</v>
      </c>
      <c r="G8" s="183" t="s">
        <v>13</v>
      </c>
      <c r="H8" s="65">
        <v>3</v>
      </c>
      <c r="I8" s="55">
        <v>66</v>
      </c>
      <c r="J8" s="183" t="s">
        <v>13</v>
      </c>
      <c r="K8" s="65">
        <v>3</v>
      </c>
      <c r="L8" s="55">
        <v>67</v>
      </c>
      <c r="M8" s="183" t="s">
        <v>13</v>
      </c>
      <c r="N8" s="65">
        <v>3</v>
      </c>
      <c r="O8" s="55"/>
      <c r="P8" s="64"/>
      <c r="Q8" s="65"/>
      <c r="R8" s="55"/>
      <c r="S8" s="64"/>
      <c r="T8" s="65"/>
      <c r="U8" s="55"/>
      <c r="V8" s="64"/>
      <c r="W8" s="65"/>
      <c r="X8" s="55"/>
      <c r="Y8" s="64"/>
      <c r="Z8" s="65"/>
      <c r="AA8" s="55"/>
      <c r="AB8" s="64"/>
      <c r="AC8" s="65"/>
      <c r="AD8" s="55"/>
      <c r="AE8" s="64"/>
      <c r="AF8" s="65"/>
      <c r="AG8" s="55"/>
      <c r="AH8" s="64"/>
      <c r="AI8" s="65"/>
      <c r="AJ8" s="55"/>
      <c r="AK8" s="64"/>
      <c r="AL8" s="65"/>
      <c r="AM8" s="55"/>
      <c r="AN8" s="64"/>
      <c r="AO8" s="65"/>
      <c r="AP8" s="55">
        <f t="shared" si="1"/>
        <v>252</v>
      </c>
      <c r="AQ8" s="183" t="s">
        <v>13</v>
      </c>
      <c r="AR8" s="185">
        <f t="shared" si="0"/>
        <v>11</v>
      </c>
      <c r="AS8" s="59">
        <v>10</v>
      </c>
      <c r="AT8" s="59">
        <v>28</v>
      </c>
      <c r="AU8" s="54"/>
      <c r="AV8" s="55">
        <v>252</v>
      </c>
      <c r="AW8" s="59">
        <f t="shared" si="2"/>
        <v>0</v>
      </c>
      <c r="AX8" s="21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9" spans="1:240" s="56" customFormat="1" ht="10.5" customHeight="1" x14ac:dyDescent="0.2">
      <c r="A9" s="178" t="s">
        <v>17</v>
      </c>
      <c r="B9" s="179">
        <v>109976</v>
      </c>
      <c r="C9" s="182">
        <f>C10+C11</f>
        <v>59</v>
      </c>
      <c r="D9" s="183" t="s">
        <v>13</v>
      </c>
      <c r="E9" s="65">
        <v>3</v>
      </c>
      <c r="F9" s="55">
        <f>F10+F11</f>
        <v>78</v>
      </c>
      <c r="G9" s="183" t="s">
        <v>13</v>
      </c>
      <c r="H9" s="65">
        <f>H10+H11</f>
        <v>3</v>
      </c>
      <c r="I9" s="55">
        <f>I10+I11</f>
        <v>51</v>
      </c>
      <c r="J9" s="183" t="s">
        <v>13</v>
      </c>
      <c r="K9" s="65">
        <f>K10+K11</f>
        <v>3</v>
      </c>
      <c r="L9" s="55">
        <f>L10+L11</f>
        <v>59</v>
      </c>
      <c r="M9" s="183" t="s">
        <v>13</v>
      </c>
      <c r="N9" s="65">
        <f>N10+N11</f>
        <v>3</v>
      </c>
      <c r="O9" s="55"/>
      <c r="P9" s="64"/>
      <c r="Q9" s="65"/>
      <c r="R9" s="55"/>
      <c r="S9" s="64"/>
      <c r="T9" s="65"/>
      <c r="U9" s="55"/>
      <c r="V9" s="64"/>
      <c r="W9" s="65"/>
      <c r="X9" s="55"/>
      <c r="Y9" s="64"/>
      <c r="Z9" s="65"/>
      <c r="AA9" s="55"/>
      <c r="AB9" s="64"/>
      <c r="AC9" s="65"/>
      <c r="AD9" s="55"/>
      <c r="AE9" s="64"/>
      <c r="AF9" s="65"/>
      <c r="AG9" s="55"/>
      <c r="AH9" s="64"/>
      <c r="AI9" s="65"/>
      <c r="AJ9" s="55"/>
      <c r="AK9" s="64"/>
      <c r="AL9" s="65"/>
      <c r="AM9" s="55"/>
      <c r="AN9" s="64"/>
      <c r="AO9" s="65"/>
      <c r="AP9" s="55">
        <f t="shared" si="1"/>
        <v>247</v>
      </c>
      <c r="AQ9" s="183" t="s">
        <v>13</v>
      </c>
      <c r="AR9" s="185">
        <f t="shared" si="0"/>
        <v>12</v>
      </c>
      <c r="AS9" s="59">
        <v>14</v>
      </c>
      <c r="AT9" s="59">
        <v>14</v>
      </c>
      <c r="AU9" s="54"/>
      <c r="AV9" s="55">
        <v>242</v>
      </c>
      <c r="AW9" s="59">
        <f t="shared" si="2"/>
        <v>5</v>
      </c>
      <c r="AX9" s="6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</row>
    <row r="10" spans="1:240" s="56" customFormat="1" ht="10.5" customHeight="1" x14ac:dyDescent="0.2">
      <c r="A10" s="180" t="s">
        <v>18</v>
      </c>
      <c r="B10" s="181"/>
      <c r="C10" s="190">
        <f>31+9</f>
        <v>40</v>
      </c>
      <c r="D10" s="191" t="s">
        <v>13</v>
      </c>
      <c r="E10" s="192">
        <v>2</v>
      </c>
      <c r="F10" s="62">
        <f>36+15</f>
        <v>51</v>
      </c>
      <c r="G10" s="191" t="s">
        <v>13</v>
      </c>
      <c r="H10" s="192">
        <v>2</v>
      </c>
      <c r="I10" s="62">
        <f>24+7</f>
        <v>31</v>
      </c>
      <c r="J10" s="191" t="s">
        <v>13</v>
      </c>
      <c r="K10" s="192">
        <v>2</v>
      </c>
      <c r="L10" s="62">
        <f>25+8</f>
        <v>33</v>
      </c>
      <c r="M10" s="191" t="s">
        <v>13</v>
      </c>
      <c r="N10" s="192">
        <v>2</v>
      </c>
      <c r="O10" s="62"/>
      <c r="P10" s="193"/>
      <c r="Q10" s="192"/>
      <c r="R10" s="62"/>
      <c r="S10" s="193"/>
      <c r="T10" s="192"/>
      <c r="U10" s="62"/>
      <c r="V10" s="193"/>
      <c r="W10" s="192"/>
      <c r="X10" s="62"/>
      <c r="Y10" s="193"/>
      <c r="Z10" s="192"/>
      <c r="AA10" s="62"/>
      <c r="AB10" s="193"/>
      <c r="AC10" s="192"/>
      <c r="AD10" s="62"/>
      <c r="AE10" s="193"/>
      <c r="AF10" s="192"/>
      <c r="AG10" s="62"/>
      <c r="AH10" s="193"/>
      <c r="AI10" s="192"/>
      <c r="AJ10" s="62"/>
      <c r="AK10" s="193"/>
      <c r="AL10" s="192"/>
      <c r="AM10" s="62"/>
      <c r="AN10" s="193"/>
      <c r="AO10" s="192"/>
      <c r="AP10" s="62">
        <f t="shared" si="1"/>
        <v>155</v>
      </c>
      <c r="AQ10" s="191" t="s">
        <v>13</v>
      </c>
      <c r="AR10" s="194">
        <f t="shared" si="0"/>
        <v>8</v>
      </c>
      <c r="AS10" s="195"/>
      <c r="AT10" s="195"/>
      <c r="AU10" s="54"/>
      <c r="AV10" s="62">
        <v>150</v>
      </c>
      <c r="AW10" s="195">
        <f t="shared" si="2"/>
        <v>5</v>
      </c>
      <c r="AX10" s="6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</row>
    <row r="11" spans="1:240" s="56" customFormat="1" ht="10.5" customHeight="1" x14ac:dyDescent="0.2">
      <c r="A11" s="180" t="s">
        <v>19</v>
      </c>
      <c r="B11" s="181"/>
      <c r="C11" s="190">
        <v>19</v>
      </c>
      <c r="D11" s="191" t="s">
        <v>13</v>
      </c>
      <c r="E11" s="192">
        <v>1</v>
      </c>
      <c r="F11" s="62">
        <v>27</v>
      </c>
      <c r="G11" s="191" t="s">
        <v>13</v>
      </c>
      <c r="H11" s="192">
        <v>1</v>
      </c>
      <c r="I11" s="62">
        <v>20</v>
      </c>
      <c r="J11" s="191" t="s">
        <v>13</v>
      </c>
      <c r="K11" s="192">
        <v>1</v>
      </c>
      <c r="L11" s="62">
        <v>26</v>
      </c>
      <c r="M11" s="191" t="s">
        <v>13</v>
      </c>
      <c r="N11" s="192">
        <v>1</v>
      </c>
      <c r="O11" s="62"/>
      <c r="P11" s="193"/>
      <c r="Q11" s="192"/>
      <c r="R11" s="62"/>
      <c r="S11" s="193"/>
      <c r="T11" s="192"/>
      <c r="U11" s="62"/>
      <c r="V11" s="193"/>
      <c r="W11" s="192"/>
      <c r="X11" s="62"/>
      <c r="Y11" s="193"/>
      <c r="Z11" s="192"/>
      <c r="AA11" s="62"/>
      <c r="AB11" s="193"/>
      <c r="AC11" s="192"/>
      <c r="AD11" s="62"/>
      <c r="AE11" s="193"/>
      <c r="AF11" s="192"/>
      <c r="AG11" s="62"/>
      <c r="AH11" s="193"/>
      <c r="AI11" s="192"/>
      <c r="AJ11" s="62"/>
      <c r="AK11" s="193"/>
      <c r="AL11" s="192"/>
      <c r="AM11" s="62"/>
      <c r="AN11" s="193"/>
      <c r="AO11" s="192"/>
      <c r="AP11" s="62">
        <f t="shared" si="1"/>
        <v>92</v>
      </c>
      <c r="AQ11" s="191" t="s">
        <v>13</v>
      </c>
      <c r="AR11" s="194">
        <f t="shared" si="0"/>
        <v>4</v>
      </c>
      <c r="AS11" s="195"/>
      <c r="AT11" s="195"/>
      <c r="AU11" s="54"/>
      <c r="AV11" s="62">
        <v>92</v>
      </c>
      <c r="AW11" s="195">
        <f t="shared" si="2"/>
        <v>0</v>
      </c>
      <c r="AX11" s="6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</row>
    <row r="12" spans="1:240" s="60" customFormat="1" ht="10.5" customHeight="1" x14ac:dyDescent="0.2">
      <c r="A12" s="178" t="s">
        <v>20</v>
      </c>
      <c r="B12" s="179">
        <v>109988</v>
      </c>
      <c r="C12" s="182">
        <v>52</v>
      </c>
      <c r="D12" s="183" t="s">
        <v>13</v>
      </c>
      <c r="E12" s="65">
        <v>2</v>
      </c>
      <c r="F12" s="55">
        <v>56</v>
      </c>
      <c r="G12" s="183" t="s">
        <v>13</v>
      </c>
      <c r="H12" s="65">
        <v>2</v>
      </c>
      <c r="I12" s="55">
        <v>55</v>
      </c>
      <c r="J12" s="183" t="s">
        <v>13</v>
      </c>
      <c r="K12" s="65">
        <v>2</v>
      </c>
      <c r="L12" s="55">
        <v>51</v>
      </c>
      <c r="M12" s="183" t="s">
        <v>13</v>
      </c>
      <c r="N12" s="65">
        <v>2</v>
      </c>
      <c r="O12" s="55"/>
      <c r="P12" s="64"/>
      <c r="Q12" s="65"/>
      <c r="R12" s="55"/>
      <c r="S12" s="64"/>
      <c r="T12" s="65"/>
      <c r="U12" s="55"/>
      <c r="V12" s="64"/>
      <c r="W12" s="65"/>
      <c r="X12" s="55"/>
      <c r="Y12" s="64"/>
      <c r="Z12" s="65"/>
      <c r="AA12" s="55"/>
      <c r="AB12" s="64"/>
      <c r="AC12" s="65"/>
      <c r="AD12" s="55"/>
      <c r="AE12" s="64"/>
      <c r="AF12" s="65"/>
      <c r="AG12" s="55"/>
      <c r="AH12" s="64"/>
      <c r="AI12" s="65"/>
      <c r="AJ12" s="55"/>
      <c r="AK12" s="64"/>
      <c r="AL12" s="65"/>
      <c r="AM12" s="55"/>
      <c r="AN12" s="64"/>
      <c r="AO12" s="65"/>
      <c r="AP12" s="55">
        <f t="shared" si="1"/>
        <v>214</v>
      </c>
      <c r="AQ12" s="183" t="s">
        <v>13</v>
      </c>
      <c r="AR12" s="185">
        <f t="shared" si="0"/>
        <v>8</v>
      </c>
      <c r="AS12" s="59">
        <v>16</v>
      </c>
      <c r="AT12" s="59">
        <v>60</v>
      </c>
      <c r="AU12" s="54"/>
      <c r="AV12" s="55">
        <v>206</v>
      </c>
      <c r="AW12" s="59">
        <f t="shared" si="2"/>
        <v>8</v>
      </c>
      <c r="AX12" s="212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</row>
    <row r="13" spans="1:240" s="60" customFormat="1" ht="10.5" customHeight="1" x14ac:dyDescent="0.2">
      <c r="A13" s="178" t="s">
        <v>21</v>
      </c>
      <c r="B13" s="179">
        <v>196691</v>
      </c>
      <c r="C13" s="182">
        <v>75</v>
      </c>
      <c r="D13" s="183" t="s">
        <v>13</v>
      </c>
      <c r="E13" s="65">
        <v>3</v>
      </c>
      <c r="F13" s="55">
        <v>97</v>
      </c>
      <c r="G13" s="183" t="s">
        <v>13</v>
      </c>
      <c r="H13" s="65">
        <v>4</v>
      </c>
      <c r="I13" s="55">
        <v>78</v>
      </c>
      <c r="J13" s="183" t="s">
        <v>13</v>
      </c>
      <c r="K13" s="65">
        <v>3</v>
      </c>
      <c r="L13" s="55">
        <v>71</v>
      </c>
      <c r="M13" s="183" t="s">
        <v>13</v>
      </c>
      <c r="N13" s="65">
        <v>3</v>
      </c>
      <c r="O13" s="55"/>
      <c r="P13" s="64"/>
      <c r="Q13" s="65"/>
      <c r="R13" s="55"/>
      <c r="S13" s="64"/>
      <c r="T13" s="65"/>
      <c r="U13" s="55"/>
      <c r="V13" s="64"/>
      <c r="W13" s="65"/>
      <c r="X13" s="55"/>
      <c r="Y13" s="64"/>
      <c r="Z13" s="65"/>
      <c r="AA13" s="55"/>
      <c r="AB13" s="64"/>
      <c r="AC13" s="65"/>
      <c r="AD13" s="55"/>
      <c r="AE13" s="64"/>
      <c r="AF13" s="65"/>
      <c r="AG13" s="55"/>
      <c r="AH13" s="64"/>
      <c r="AI13" s="65"/>
      <c r="AJ13" s="55"/>
      <c r="AK13" s="64"/>
      <c r="AL13" s="65"/>
      <c r="AM13" s="55"/>
      <c r="AN13" s="64"/>
      <c r="AO13" s="65"/>
      <c r="AP13" s="55">
        <f>SUM(C13,F13,I13,L13)</f>
        <v>321</v>
      </c>
      <c r="AQ13" s="183" t="s">
        <v>13</v>
      </c>
      <c r="AR13" s="185">
        <f>SUM(E13,H13,K13,N13)</f>
        <v>13</v>
      </c>
      <c r="AS13" s="59">
        <v>64</v>
      </c>
      <c r="AT13" s="59">
        <v>160</v>
      </c>
      <c r="AU13" s="54"/>
      <c r="AV13" s="55">
        <v>318</v>
      </c>
      <c r="AW13" s="59">
        <f t="shared" si="2"/>
        <v>3</v>
      </c>
      <c r="AX13" s="21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</row>
    <row r="14" spans="1:240" s="56" customFormat="1" ht="10.5" customHeight="1" x14ac:dyDescent="0.2">
      <c r="A14" s="178" t="s">
        <v>22</v>
      </c>
      <c r="B14" s="179">
        <v>109940</v>
      </c>
      <c r="C14" s="182">
        <v>41</v>
      </c>
      <c r="D14" s="183" t="s">
        <v>13</v>
      </c>
      <c r="E14" s="65">
        <v>2</v>
      </c>
      <c r="F14" s="55">
        <v>58</v>
      </c>
      <c r="G14" s="183" t="s">
        <v>13</v>
      </c>
      <c r="H14" s="65">
        <v>2</v>
      </c>
      <c r="I14" s="55">
        <v>53</v>
      </c>
      <c r="J14" s="183" t="s">
        <v>13</v>
      </c>
      <c r="K14" s="65">
        <v>2</v>
      </c>
      <c r="L14" s="55">
        <v>49</v>
      </c>
      <c r="M14" s="183" t="s">
        <v>13</v>
      </c>
      <c r="N14" s="65">
        <v>2</v>
      </c>
      <c r="O14" s="55"/>
      <c r="P14" s="64"/>
      <c r="Q14" s="65"/>
      <c r="R14" s="55"/>
      <c r="S14" s="64"/>
      <c r="T14" s="65"/>
      <c r="U14" s="55"/>
      <c r="V14" s="64"/>
      <c r="W14" s="65"/>
      <c r="X14" s="55"/>
      <c r="Y14" s="64"/>
      <c r="Z14" s="65"/>
      <c r="AA14" s="55"/>
      <c r="AB14" s="64"/>
      <c r="AC14" s="65"/>
      <c r="AD14" s="55"/>
      <c r="AE14" s="64"/>
      <c r="AF14" s="65"/>
      <c r="AG14" s="55"/>
      <c r="AH14" s="64"/>
      <c r="AI14" s="65"/>
      <c r="AJ14" s="55"/>
      <c r="AK14" s="64"/>
      <c r="AL14" s="65"/>
      <c r="AM14" s="55"/>
      <c r="AN14" s="64"/>
      <c r="AO14" s="65"/>
      <c r="AP14" s="55">
        <f>SUM(C14,F14,I14,L14)</f>
        <v>201</v>
      </c>
      <c r="AQ14" s="183" t="s">
        <v>13</v>
      </c>
      <c r="AR14" s="185">
        <f>SUM(E14,H14,K14,N14)</f>
        <v>8</v>
      </c>
      <c r="AS14" s="59">
        <v>20</v>
      </c>
      <c r="AT14" s="59">
        <v>74</v>
      </c>
      <c r="AU14" s="54"/>
      <c r="AV14" s="55">
        <v>202</v>
      </c>
      <c r="AW14" s="59">
        <f t="shared" si="2"/>
        <v>-1</v>
      </c>
      <c r="AX14" s="21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</row>
    <row r="15" spans="1:240" s="60" customFormat="1" ht="10.5" customHeight="1" x14ac:dyDescent="0.2">
      <c r="A15" s="178" t="s">
        <v>23</v>
      </c>
      <c r="B15" s="179">
        <v>196680</v>
      </c>
      <c r="C15" s="182">
        <v>110</v>
      </c>
      <c r="D15" s="183" t="s">
        <v>13</v>
      </c>
      <c r="E15" s="65">
        <v>5</v>
      </c>
      <c r="F15" s="55">
        <f>96+21</f>
        <v>117</v>
      </c>
      <c r="G15" s="183" t="s">
        <v>13</v>
      </c>
      <c r="H15" s="65">
        <v>5</v>
      </c>
      <c r="I15" s="55">
        <v>91</v>
      </c>
      <c r="J15" s="183" t="s">
        <v>13</v>
      </c>
      <c r="K15" s="65">
        <v>4</v>
      </c>
      <c r="L15" s="55">
        <v>89</v>
      </c>
      <c r="M15" s="183" t="s">
        <v>13</v>
      </c>
      <c r="N15" s="65">
        <v>4</v>
      </c>
      <c r="O15" s="55"/>
      <c r="P15" s="64"/>
      <c r="Q15" s="65"/>
      <c r="R15" s="55"/>
      <c r="S15" s="64"/>
      <c r="T15" s="65"/>
      <c r="U15" s="55"/>
      <c r="V15" s="64"/>
      <c r="W15" s="65"/>
      <c r="X15" s="55"/>
      <c r="Y15" s="64"/>
      <c r="Z15" s="65"/>
      <c r="AA15" s="55"/>
      <c r="AB15" s="64"/>
      <c r="AC15" s="65"/>
      <c r="AD15" s="55"/>
      <c r="AE15" s="64"/>
      <c r="AF15" s="65"/>
      <c r="AG15" s="55"/>
      <c r="AH15" s="64"/>
      <c r="AI15" s="65"/>
      <c r="AJ15" s="55"/>
      <c r="AK15" s="64"/>
      <c r="AL15" s="65"/>
      <c r="AM15" s="55"/>
      <c r="AN15" s="64"/>
      <c r="AO15" s="65"/>
      <c r="AP15" s="55">
        <f>SUM(C15,F15,I15,L15)</f>
        <v>407</v>
      </c>
      <c r="AQ15" s="183" t="s">
        <v>13</v>
      </c>
      <c r="AR15" s="185">
        <f t="shared" si="0"/>
        <v>18</v>
      </c>
      <c r="AS15" s="59">
        <v>120</v>
      </c>
      <c r="AT15" s="59">
        <v>259</v>
      </c>
      <c r="AU15" s="54"/>
      <c r="AV15" s="55">
        <v>405</v>
      </c>
      <c r="AW15" s="59">
        <f t="shared" si="2"/>
        <v>2</v>
      </c>
      <c r="AX15" s="21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</row>
    <row r="16" spans="1:240" s="77" customFormat="1" ht="13.5" thickBot="1" x14ac:dyDescent="0.25">
      <c r="A16" s="66" t="s">
        <v>24</v>
      </c>
      <c r="B16" s="67">
        <f>COUNTA(B5:B15)</f>
        <v>9</v>
      </c>
      <c r="C16" s="68">
        <f>C15+C14+C13+C12+C9+C8+C7+C6+C5</f>
        <v>511</v>
      </c>
      <c r="D16" s="69" t="s">
        <v>13</v>
      </c>
      <c r="E16" s="70">
        <f>E15+E14+E13+E12+E9+E8+E7+E6+E5</f>
        <v>23</v>
      </c>
      <c r="F16" s="68">
        <f>F15+F14+F13+F12+F9+F8+F7+F6+F5</f>
        <v>597</v>
      </c>
      <c r="G16" s="69" t="s">
        <v>13</v>
      </c>
      <c r="H16" s="70">
        <f>H15+H14+H13+H12+H9+H8+H7+H6+H5</f>
        <v>25</v>
      </c>
      <c r="I16" s="68">
        <f>I15+I14+I13+I12+I9+I8+I7+I6+I5</f>
        <v>522</v>
      </c>
      <c r="J16" s="69" t="s">
        <v>13</v>
      </c>
      <c r="K16" s="70">
        <f>K15+K14+K13+K12+K9+K8+K7+K6+K5</f>
        <v>23</v>
      </c>
      <c r="L16" s="68">
        <f>L15+L14+L13+L12+L9+L8+L7+L6+L5</f>
        <v>530</v>
      </c>
      <c r="M16" s="69" t="s">
        <v>13</v>
      </c>
      <c r="N16" s="70">
        <f>N15+N14+N13+N12+N9+N8+N7+N6+N5</f>
        <v>24</v>
      </c>
      <c r="O16" s="71"/>
      <c r="P16" s="72"/>
      <c r="Q16" s="70"/>
      <c r="R16" s="71"/>
      <c r="S16" s="72"/>
      <c r="T16" s="70"/>
      <c r="U16" s="71"/>
      <c r="V16" s="72"/>
      <c r="W16" s="70"/>
      <c r="X16" s="71"/>
      <c r="Y16" s="72"/>
      <c r="Z16" s="70"/>
      <c r="AA16" s="71"/>
      <c r="AB16" s="72"/>
      <c r="AC16" s="70"/>
      <c r="AD16" s="71"/>
      <c r="AE16" s="72"/>
      <c r="AF16" s="70"/>
      <c r="AG16" s="71"/>
      <c r="AH16" s="72"/>
      <c r="AI16" s="70"/>
      <c r="AJ16" s="71"/>
      <c r="AK16" s="72"/>
      <c r="AL16" s="70"/>
      <c r="AM16" s="71"/>
      <c r="AN16" s="72"/>
      <c r="AO16" s="70"/>
      <c r="AP16" s="73">
        <f>SUM(C16,F16,I16,L16)</f>
        <v>2160</v>
      </c>
      <c r="AQ16" s="69" t="s">
        <v>13</v>
      </c>
      <c r="AR16" s="74">
        <f>SUM(E16,H16,K16,N16)</f>
        <v>95</v>
      </c>
      <c r="AS16" s="75">
        <f>AS15+AS14+AS13+AS12+AS9+AS8+AS6+AS7+AS5</f>
        <v>311</v>
      </c>
      <c r="AT16" s="75">
        <f>AT15+AT14+AT13+AT12+AT9+AT8+AT6+AT7+AT5</f>
        <v>672</v>
      </c>
      <c r="AU16" s="76"/>
      <c r="AV16" s="73">
        <v>2167</v>
      </c>
      <c r="AW16" s="75">
        <f t="shared" si="2"/>
        <v>-7</v>
      </c>
      <c r="AX16" s="21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pans="1:240" s="87" customFormat="1" ht="13.5" thickTop="1" x14ac:dyDescent="0.2">
      <c r="A17" s="78"/>
      <c r="B17" s="79"/>
      <c r="C17" s="80"/>
      <c r="D17" s="81"/>
      <c r="E17" s="82"/>
      <c r="F17" s="80"/>
      <c r="G17" s="81"/>
      <c r="H17" s="82"/>
      <c r="I17" s="80"/>
      <c r="J17" s="81"/>
      <c r="K17" s="82"/>
      <c r="L17" s="80"/>
      <c r="M17" s="81"/>
      <c r="N17" s="82"/>
      <c r="O17" s="80"/>
      <c r="P17" s="83"/>
      <c r="Q17" s="82"/>
      <c r="R17" s="80"/>
      <c r="S17" s="83"/>
      <c r="T17" s="82"/>
      <c r="U17" s="80"/>
      <c r="V17" s="83"/>
      <c r="W17" s="82"/>
      <c r="X17" s="80"/>
      <c r="Y17" s="83"/>
      <c r="Z17" s="82"/>
      <c r="AA17" s="80"/>
      <c r="AB17" s="83"/>
      <c r="AC17" s="82"/>
      <c r="AD17" s="80"/>
      <c r="AE17" s="83"/>
      <c r="AF17" s="82"/>
      <c r="AG17" s="80"/>
      <c r="AH17" s="83"/>
      <c r="AI17" s="82"/>
      <c r="AJ17" s="80"/>
      <c r="AK17" s="83"/>
      <c r="AL17" s="82"/>
      <c r="AM17" s="80"/>
      <c r="AN17" s="83"/>
      <c r="AO17" s="82"/>
      <c r="AP17" s="80"/>
      <c r="AQ17" s="81"/>
      <c r="AR17" s="84"/>
      <c r="AS17" s="85"/>
      <c r="AT17" s="85"/>
      <c r="AU17" s="76"/>
      <c r="AV17" s="86"/>
      <c r="AW17" s="85">
        <f t="shared" si="2"/>
        <v>0</v>
      </c>
      <c r="AX17" s="21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</row>
    <row r="18" spans="1:240" s="32" customFormat="1" x14ac:dyDescent="0.2">
      <c r="A18" s="41" t="s">
        <v>25</v>
      </c>
      <c r="B18" s="42"/>
      <c r="C18" s="43"/>
      <c r="D18" s="88"/>
      <c r="E18" s="45"/>
      <c r="F18" s="43"/>
      <c r="G18" s="43"/>
      <c r="H18" s="45"/>
      <c r="I18" s="43"/>
      <c r="J18" s="43"/>
      <c r="K18" s="45"/>
      <c r="L18" s="43"/>
      <c r="M18" s="43"/>
      <c r="N18" s="45"/>
      <c r="O18" s="48"/>
      <c r="P18" s="43"/>
      <c r="Q18" s="89"/>
      <c r="R18" s="48"/>
      <c r="S18" s="43"/>
      <c r="T18" s="89"/>
      <c r="U18" s="48"/>
      <c r="V18" s="43"/>
      <c r="W18" s="89"/>
      <c r="X18" s="48"/>
      <c r="Y18" s="50"/>
      <c r="Z18" s="89"/>
      <c r="AA18" s="48"/>
      <c r="AB18" s="50"/>
      <c r="AC18" s="89"/>
      <c r="AD18" s="48"/>
      <c r="AE18" s="50"/>
      <c r="AF18" s="89"/>
      <c r="AG18" s="48"/>
      <c r="AH18" s="50"/>
      <c r="AI18" s="89"/>
      <c r="AJ18" s="48"/>
      <c r="AK18" s="50"/>
      <c r="AL18" s="89"/>
      <c r="AM18" s="48"/>
      <c r="AN18" s="50"/>
      <c r="AO18" s="89"/>
      <c r="AP18" s="48"/>
      <c r="AQ18" s="50"/>
      <c r="AR18" s="90"/>
      <c r="AS18" s="91"/>
      <c r="AT18" s="91"/>
      <c r="AU18" s="54"/>
      <c r="AV18" s="92"/>
      <c r="AW18" s="91">
        <f t="shared" si="2"/>
        <v>0</v>
      </c>
      <c r="AX18" s="21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</row>
    <row r="19" spans="1:240" s="77" customFormat="1" ht="13.5" thickBot="1" x14ac:dyDescent="0.25">
      <c r="A19" s="103" t="s">
        <v>26</v>
      </c>
      <c r="B19" s="61">
        <v>140284</v>
      </c>
      <c r="C19" s="122"/>
      <c r="D19" s="123"/>
      <c r="E19" s="124"/>
      <c r="F19" s="125"/>
      <c r="G19" s="125"/>
      <c r="H19" s="124"/>
      <c r="I19" s="125"/>
      <c r="J19" s="125"/>
      <c r="K19" s="124"/>
      <c r="L19" s="125"/>
      <c r="M19" s="125"/>
      <c r="N19" s="124"/>
      <c r="O19" s="57">
        <v>0</v>
      </c>
      <c r="P19" s="184" t="s">
        <v>13</v>
      </c>
      <c r="Q19" s="187">
        <v>0</v>
      </c>
      <c r="R19" s="57">
        <v>0</v>
      </c>
      <c r="S19" s="184" t="s">
        <v>13</v>
      </c>
      <c r="T19" s="187">
        <v>0</v>
      </c>
      <c r="U19" s="57">
        <v>0</v>
      </c>
      <c r="V19" s="184" t="s">
        <v>13</v>
      </c>
      <c r="W19" s="187">
        <v>0</v>
      </c>
      <c r="X19" s="57">
        <v>81</v>
      </c>
      <c r="Y19" s="184" t="s">
        <v>13</v>
      </c>
      <c r="Z19" s="187">
        <v>4</v>
      </c>
      <c r="AA19" s="57">
        <v>98</v>
      </c>
      <c r="AB19" s="184" t="s">
        <v>13</v>
      </c>
      <c r="AC19" s="187">
        <v>4</v>
      </c>
      <c r="AD19" s="57">
        <v>61</v>
      </c>
      <c r="AE19" s="184" t="s">
        <v>13</v>
      </c>
      <c r="AF19" s="187">
        <v>3</v>
      </c>
      <c r="AG19" s="57"/>
      <c r="AH19" s="184"/>
      <c r="AI19" s="187"/>
      <c r="AJ19" s="57"/>
      <c r="AK19" s="184"/>
      <c r="AL19" s="187"/>
      <c r="AM19" s="57"/>
      <c r="AN19" s="184"/>
      <c r="AO19" s="187"/>
      <c r="AP19" s="57">
        <f>SUM(O19,R19,U19,X19,AA19,AD19)</f>
        <v>240</v>
      </c>
      <c r="AQ19" s="184" t="s">
        <v>13</v>
      </c>
      <c r="AR19" s="196">
        <f>SUM(Q19,T19,W19,Z19,AC19,AF19)</f>
        <v>11</v>
      </c>
      <c r="AS19" s="63">
        <v>42</v>
      </c>
      <c r="AT19" s="63">
        <v>115</v>
      </c>
      <c r="AU19" s="54"/>
      <c r="AV19" s="93">
        <v>325</v>
      </c>
      <c r="AW19" s="63">
        <f t="shared" si="2"/>
        <v>-85</v>
      </c>
      <c r="AX19" s="21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</row>
    <row r="20" spans="1:240" s="87" customFormat="1" ht="13.5" thickTop="1" x14ac:dyDescent="0.2">
      <c r="A20" s="94"/>
      <c r="C20" s="17"/>
      <c r="D20" s="95"/>
      <c r="E20" s="96"/>
      <c r="F20" s="17"/>
      <c r="G20" s="17"/>
      <c r="H20" s="96"/>
      <c r="I20" s="17"/>
      <c r="J20" s="17"/>
      <c r="K20" s="96"/>
      <c r="L20" s="17"/>
      <c r="M20" s="17"/>
      <c r="N20" s="96"/>
      <c r="O20" s="97"/>
      <c r="P20" s="197"/>
      <c r="Q20" s="98"/>
      <c r="R20" s="97"/>
      <c r="S20" s="197"/>
      <c r="T20" s="98"/>
      <c r="U20" s="97"/>
      <c r="V20" s="197"/>
      <c r="W20" s="98"/>
      <c r="X20" s="97"/>
      <c r="Y20" s="197"/>
      <c r="Z20" s="98"/>
      <c r="AA20" s="97"/>
      <c r="AB20" s="197"/>
      <c r="AC20" s="98"/>
      <c r="AD20" s="97"/>
      <c r="AE20" s="197"/>
      <c r="AF20" s="98"/>
      <c r="AG20" s="97"/>
      <c r="AH20" s="197"/>
      <c r="AI20" s="98"/>
      <c r="AJ20" s="97"/>
      <c r="AK20" s="197"/>
      <c r="AL20" s="98"/>
      <c r="AM20" s="97"/>
      <c r="AN20" s="197"/>
      <c r="AO20" s="98"/>
      <c r="AP20" s="97"/>
      <c r="AQ20" s="197"/>
      <c r="AR20" s="99"/>
      <c r="AS20" s="100"/>
      <c r="AT20" s="100"/>
      <c r="AU20" s="54"/>
      <c r="AV20" s="101"/>
      <c r="AW20" s="100">
        <f t="shared" si="2"/>
        <v>0</v>
      </c>
      <c r="AX20" s="21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</row>
    <row r="21" spans="1:240" s="32" customFormat="1" x14ac:dyDescent="0.2">
      <c r="A21" s="41" t="s">
        <v>27</v>
      </c>
      <c r="B21" s="42"/>
      <c r="C21" s="43"/>
      <c r="D21" s="88"/>
      <c r="E21" s="45"/>
      <c r="F21" s="43"/>
      <c r="G21" s="43"/>
      <c r="H21" s="45"/>
      <c r="I21" s="43"/>
      <c r="J21" s="43"/>
      <c r="K21" s="45"/>
      <c r="L21" s="43"/>
      <c r="M21" s="43"/>
      <c r="N21" s="45"/>
      <c r="O21" s="48"/>
      <c r="P21" s="43"/>
      <c r="Q21" s="89"/>
      <c r="R21" s="48"/>
      <c r="S21" s="43"/>
      <c r="T21" s="89"/>
      <c r="U21" s="48"/>
      <c r="V21" s="43"/>
      <c r="W21" s="89"/>
      <c r="X21" s="48"/>
      <c r="Y21" s="50"/>
      <c r="Z21" s="89"/>
      <c r="AA21" s="48"/>
      <c r="AB21" s="50"/>
      <c r="AC21" s="89"/>
      <c r="AD21" s="48"/>
      <c r="AE21" s="50"/>
      <c r="AF21" s="89"/>
      <c r="AG21" s="48"/>
      <c r="AH21" s="50"/>
      <c r="AI21" s="89"/>
      <c r="AJ21" s="48"/>
      <c r="AK21" s="50"/>
      <c r="AL21" s="89"/>
      <c r="AM21" s="48"/>
      <c r="AN21" s="50"/>
      <c r="AO21" s="89"/>
      <c r="AP21" s="48"/>
      <c r="AQ21" s="50"/>
      <c r="AR21" s="90"/>
      <c r="AS21" s="91"/>
      <c r="AT21" s="91"/>
      <c r="AU21" s="54"/>
      <c r="AV21" s="92"/>
      <c r="AW21" s="91">
        <f t="shared" si="2"/>
        <v>0</v>
      </c>
      <c r="AX21" s="21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</row>
    <row r="22" spans="1:240" s="58" customFormat="1" x14ac:dyDescent="0.2">
      <c r="A22" s="127" t="s">
        <v>28</v>
      </c>
      <c r="B22" s="128">
        <v>159839</v>
      </c>
      <c r="C22" s="122"/>
      <c r="D22" s="123"/>
      <c r="E22" s="124"/>
      <c r="F22" s="125"/>
      <c r="G22" s="125"/>
      <c r="H22" s="124"/>
      <c r="I22" s="125"/>
      <c r="J22" s="125"/>
      <c r="K22" s="124"/>
      <c r="L22" s="125"/>
      <c r="M22" s="125"/>
      <c r="N22" s="124"/>
      <c r="O22" s="57">
        <v>110</v>
      </c>
      <c r="P22" s="184" t="s">
        <v>13</v>
      </c>
      <c r="Q22" s="187">
        <v>4</v>
      </c>
      <c r="R22" s="57">
        <v>93</v>
      </c>
      <c r="S22" s="184" t="s">
        <v>13</v>
      </c>
      <c r="T22" s="187">
        <v>3</v>
      </c>
      <c r="U22" s="57">
        <v>115</v>
      </c>
      <c r="V22" s="184" t="s">
        <v>13</v>
      </c>
      <c r="W22" s="187">
        <v>4</v>
      </c>
      <c r="X22" s="57">
        <v>80</v>
      </c>
      <c r="Y22" s="184" t="s">
        <v>13</v>
      </c>
      <c r="Z22" s="187">
        <v>3</v>
      </c>
      <c r="AA22" s="57">
        <v>82</v>
      </c>
      <c r="AB22" s="184" t="s">
        <v>13</v>
      </c>
      <c r="AC22" s="187">
        <v>3</v>
      </c>
      <c r="AD22" s="57">
        <v>87</v>
      </c>
      <c r="AE22" s="184" t="s">
        <v>13</v>
      </c>
      <c r="AF22" s="187">
        <v>3</v>
      </c>
      <c r="AG22" s="57"/>
      <c r="AH22" s="188"/>
      <c r="AI22" s="187"/>
      <c r="AJ22" s="57"/>
      <c r="AK22" s="188"/>
      <c r="AL22" s="187"/>
      <c r="AM22" s="57"/>
      <c r="AN22" s="188"/>
      <c r="AO22" s="187"/>
      <c r="AP22" s="57">
        <f>SUM(O22,R22,U22,X22,AA22,AD22)</f>
        <v>567</v>
      </c>
      <c r="AQ22" s="184" t="s">
        <v>13</v>
      </c>
      <c r="AR22" s="196">
        <f>SUM(Q22,T22,W22,Z22,AC22,AF22)</f>
        <v>20</v>
      </c>
      <c r="AS22" s="63">
        <v>81</v>
      </c>
      <c r="AT22" s="63">
        <v>222</v>
      </c>
      <c r="AU22" s="54"/>
      <c r="AV22" s="102">
        <v>488</v>
      </c>
      <c r="AW22" s="63">
        <f t="shared" si="2"/>
        <v>79</v>
      </c>
      <c r="AX22" s="21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</row>
    <row r="23" spans="1:240" s="32" customFormat="1" x14ac:dyDescent="0.2">
      <c r="A23" s="103" t="s">
        <v>29</v>
      </c>
      <c r="B23" s="61">
        <v>159827</v>
      </c>
      <c r="C23" s="104"/>
      <c r="D23" s="105"/>
      <c r="E23" s="106"/>
      <c r="F23" s="107"/>
      <c r="G23" s="107"/>
      <c r="H23" s="106"/>
      <c r="I23" s="107"/>
      <c r="J23" s="107"/>
      <c r="K23" s="106"/>
      <c r="L23" s="107"/>
      <c r="M23" s="107"/>
      <c r="N23" s="106"/>
      <c r="O23" s="198">
        <v>0</v>
      </c>
      <c r="P23" s="199" t="s">
        <v>13</v>
      </c>
      <c r="Q23" s="200">
        <v>0</v>
      </c>
      <c r="R23" s="198">
        <v>0</v>
      </c>
      <c r="S23" s="199" t="s">
        <v>13</v>
      </c>
      <c r="T23" s="200">
        <v>0</v>
      </c>
      <c r="U23" s="198">
        <v>0</v>
      </c>
      <c r="V23" s="199" t="s">
        <v>13</v>
      </c>
      <c r="W23" s="200">
        <v>0</v>
      </c>
      <c r="X23" s="198">
        <v>76</v>
      </c>
      <c r="Y23" s="199" t="s">
        <v>13</v>
      </c>
      <c r="Z23" s="200">
        <v>3</v>
      </c>
      <c r="AA23" s="198">
        <v>49</v>
      </c>
      <c r="AB23" s="199" t="s">
        <v>13</v>
      </c>
      <c r="AC23" s="200">
        <v>2</v>
      </c>
      <c r="AD23" s="198">
        <v>55</v>
      </c>
      <c r="AE23" s="199" t="s">
        <v>13</v>
      </c>
      <c r="AF23" s="200">
        <v>2</v>
      </c>
      <c r="AG23" s="198"/>
      <c r="AH23" s="201"/>
      <c r="AI23" s="200"/>
      <c r="AJ23" s="198"/>
      <c r="AK23" s="201"/>
      <c r="AL23" s="200"/>
      <c r="AM23" s="198"/>
      <c r="AN23" s="201"/>
      <c r="AO23" s="200"/>
      <c r="AP23" s="198">
        <f>SUM(O23,R23,U23,X23,AA23,AD23)</f>
        <v>180</v>
      </c>
      <c r="AQ23" s="199" t="s">
        <v>13</v>
      </c>
      <c r="AR23" s="202">
        <f>SUM(Q23,T23,W23,Z23,AC23,AF23)</f>
        <v>7</v>
      </c>
      <c r="AS23" s="203">
        <v>32</v>
      </c>
      <c r="AT23" s="203">
        <v>93</v>
      </c>
      <c r="AU23" s="54"/>
      <c r="AV23" s="108">
        <v>244</v>
      </c>
      <c r="AW23" s="203">
        <f t="shared" si="2"/>
        <v>-64</v>
      </c>
      <c r="AX23" s="21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</row>
    <row r="24" spans="1:240" s="77" customFormat="1" ht="13.5" thickBot="1" x14ac:dyDescent="0.25">
      <c r="A24" s="66" t="s">
        <v>30</v>
      </c>
      <c r="B24" s="109"/>
      <c r="C24" s="110"/>
      <c r="D24" s="111"/>
      <c r="E24" s="112"/>
      <c r="F24" s="113"/>
      <c r="G24" s="113"/>
      <c r="H24" s="112"/>
      <c r="I24" s="113"/>
      <c r="J24" s="113"/>
      <c r="K24" s="112"/>
      <c r="L24" s="113"/>
      <c r="M24" s="113"/>
      <c r="N24" s="112"/>
      <c r="O24" s="71">
        <f>SUM(O22:O23)</f>
        <v>110</v>
      </c>
      <c r="P24" s="69" t="s">
        <v>13</v>
      </c>
      <c r="Q24" s="70">
        <f>SUM(Q22:Q23)</f>
        <v>4</v>
      </c>
      <c r="R24" s="71">
        <f>SUM(R22:R23)</f>
        <v>93</v>
      </c>
      <c r="S24" s="69" t="s">
        <v>13</v>
      </c>
      <c r="T24" s="70">
        <f>SUM(T22:T23)</f>
        <v>3</v>
      </c>
      <c r="U24" s="71">
        <f>SUM(U22:U23)</f>
        <v>115</v>
      </c>
      <c r="V24" s="69" t="s">
        <v>13</v>
      </c>
      <c r="W24" s="70">
        <f>SUM(W22:W23)</f>
        <v>4</v>
      </c>
      <c r="X24" s="71">
        <f>SUM(X22:X23)</f>
        <v>156</v>
      </c>
      <c r="Y24" s="69" t="s">
        <v>13</v>
      </c>
      <c r="Z24" s="70">
        <f>SUM(Z22:Z23)</f>
        <v>6</v>
      </c>
      <c r="AA24" s="71">
        <f>SUM(AA22:AA23)</f>
        <v>131</v>
      </c>
      <c r="AB24" s="69" t="s">
        <v>13</v>
      </c>
      <c r="AC24" s="70">
        <f>SUM(AC22:AC23)</f>
        <v>5</v>
      </c>
      <c r="AD24" s="71">
        <f>SUM(AD22:AD23)</f>
        <v>142</v>
      </c>
      <c r="AE24" s="69" t="s">
        <v>13</v>
      </c>
      <c r="AF24" s="70">
        <f>SUM(AF22:AF23)</f>
        <v>5</v>
      </c>
      <c r="AG24" s="68"/>
      <c r="AH24" s="72"/>
      <c r="AI24" s="70"/>
      <c r="AJ24" s="71"/>
      <c r="AK24" s="72"/>
      <c r="AL24" s="70"/>
      <c r="AM24" s="71"/>
      <c r="AN24" s="72"/>
      <c r="AO24" s="70"/>
      <c r="AP24" s="71">
        <f>SUM(O24,R24,U24,X24,AA24,AD24)</f>
        <v>747</v>
      </c>
      <c r="AQ24" s="69" t="s">
        <v>13</v>
      </c>
      <c r="AR24" s="130">
        <f>SUM(Q24,T24,W24,Z24,AC24,AF24)</f>
        <v>27</v>
      </c>
      <c r="AS24" s="75">
        <f>SUM(AS22:AS23)</f>
        <v>113</v>
      </c>
      <c r="AT24" s="75">
        <f>AT22+AT23</f>
        <v>315</v>
      </c>
      <c r="AU24" s="76"/>
      <c r="AV24" s="114">
        <v>732</v>
      </c>
      <c r="AW24" s="75">
        <f t="shared" si="2"/>
        <v>15</v>
      </c>
      <c r="AX24" s="21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</row>
    <row r="25" spans="1:240" s="61" customFormat="1" ht="13.5" thickTop="1" x14ac:dyDescent="0.2">
      <c r="A25" s="78"/>
      <c r="B25" s="79"/>
      <c r="C25" s="115"/>
      <c r="D25" s="116"/>
      <c r="E25" s="117"/>
      <c r="F25" s="115"/>
      <c r="G25" s="115"/>
      <c r="H25" s="117"/>
      <c r="I25" s="115"/>
      <c r="J25" s="115"/>
      <c r="K25" s="117"/>
      <c r="L25" s="115"/>
      <c r="M25" s="115"/>
      <c r="N25" s="117"/>
      <c r="O25" s="80"/>
      <c r="P25" s="81"/>
      <c r="Q25" s="82"/>
      <c r="R25" s="80"/>
      <c r="S25" s="81"/>
      <c r="T25" s="82"/>
      <c r="U25" s="80"/>
      <c r="V25" s="81"/>
      <c r="W25" s="82"/>
      <c r="X25" s="80"/>
      <c r="Y25" s="81"/>
      <c r="Z25" s="82"/>
      <c r="AA25" s="80"/>
      <c r="AB25" s="81"/>
      <c r="AC25" s="82"/>
      <c r="AD25" s="80"/>
      <c r="AE25" s="81"/>
      <c r="AF25" s="118"/>
      <c r="AG25" s="119"/>
      <c r="AH25" s="83"/>
      <c r="AI25" s="82"/>
      <c r="AJ25" s="80"/>
      <c r="AK25" s="83"/>
      <c r="AL25" s="82"/>
      <c r="AM25" s="80"/>
      <c r="AN25" s="83"/>
      <c r="AO25" s="82"/>
      <c r="AP25" s="80"/>
      <c r="AQ25" s="81"/>
      <c r="AR25" s="118"/>
      <c r="AS25" s="85"/>
      <c r="AT25" s="85"/>
      <c r="AU25" s="76"/>
      <c r="AV25" s="86"/>
      <c r="AW25" s="85">
        <f t="shared" si="2"/>
        <v>0</v>
      </c>
      <c r="AX25" s="213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</row>
    <row r="26" spans="1:240" s="32" customFormat="1" x14ac:dyDescent="0.2">
      <c r="A26" s="41" t="s">
        <v>31</v>
      </c>
      <c r="B26" s="42"/>
      <c r="C26" s="43"/>
      <c r="D26" s="88"/>
      <c r="E26" s="45"/>
      <c r="F26" s="43"/>
      <c r="G26" s="43"/>
      <c r="H26" s="45"/>
      <c r="I26" s="43"/>
      <c r="J26" s="43"/>
      <c r="K26" s="45"/>
      <c r="L26" s="43"/>
      <c r="M26" s="43"/>
      <c r="N26" s="45"/>
      <c r="O26" s="48"/>
      <c r="P26" s="43"/>
      <c r="Q26" s="89"/>
      <c r="R26" s="48"/>
      <c r="S26" s="43"/>
      <c r="T26" s="89"/>
      <c r="U26" s="48"/>
      <c r="V26" s="43"/>
      <c r="W26" s="89"/>
      <c r="X26" s="48"/>
      <c r="Y26" s="50"/>
      <c r="Z26" s="89"/>
      <c r="AA26" s="48"/>
      <c r="AB26" s="50"/>
      <c r="AC26" s="89"/>
      <c r="AD26" s="48"/>
      <c r="AE26" s="50"/>
      <c r="AF26" s="90"/>
      <c r="AG26" s="121"/>
      <c r="AH26" s="50"/>
      <c r="AI26" s="89"/>
      <c r="AJ26" s="48"/>
      <c r="AK26" s="50"/>
      <c r="AL26" s="89"/>
      <c r="AM26" s="48"/>
      <c r="AN26" s="50"/>
      <c r="AO26" s="89"/>
      <c r="AP26" s="48"/>
      <c r="AQ26" s="50"/>
      <c r="AR26" s="90"/>
      <c r="AS26" s="91"/>
      <c r="AT26" s="91"/>
      <c r="AU26" s="54"/>
      <c r="AV26" s="92"/>
      <c r="AW26" s="91">
        <f t="shared" si="2"/>
        <v>0</v>
      </c>
      <c r="AX26" s="21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</row>
    <row r="27" spans="1:240" s="126" customFormat="1" x14ac:dyDescent="0.2">
      <c r="A27" s="103" t="s">
        <v>32</v>
      </c>
      <c r="B27" s="61">
        <v>166110</v>
      </c>
      <c r="C27" s="122"/>
      <c r="D27" s="123"/>
      <c r="E27" s="124"/>
      <c r="F27" s="125"/>
      <c r="G27" s="125"/>
      <c r="H27" s="124"/>
      <c r="I27" s="125"/>
      <c r="J27" s="125"/>
      <c r="K27" s="124"/>
      <c r="L27" s="125"/>
      <c r="M27" s="125"/>
      <c r="N27" s="124"/>
      <c r="O27" s="57">
        <v>112</v>
      </c>
      <c r="P27" s="184" t="s">
        <v>13</v>
      </c>
      <c r="Q27" s="187">
        <v>4</v>
      </c>
      <c r="R27" s="57">
        <v>100</v>
      </c>
      <c r="S27" s="184" t="s">
        <v>13</v>
      </c>
      <c r="T27" s="187">
        <v>5</v>
      </c>
      <c r="U27" s="57">
        <v>128</v>
      </c>
      <c r="V27" s="184" t="s">
        <v>13</v>
      </c>
      <c r="W27" s="187">
        <v>4</v>
      </c>
      <c r="X27" s="57">
        <v>97</v>
      </c>
      <c r="Y27" s="184" t="s">
        <v>13</v>
      </c>
      <c r="Z27" s="187">
        <v>4</v>
      </c>
      <c r="AA27" s="57">
        <v>97</v>
      </c>
      <c r="AB27" s="184" t="s">
        <v>13</v>
      </c>
      <c r="AC27" s="187">
        <v>4</v>
      </c>
      <c r="AD27" s="57"/>
      <c r="AE27" s="184"/>
      <c r="AF27" s="187"/>
      <c r="AG27" s="57">
        <v>100</v>
      </c>
      <c r="AH27" s="188" t="s">
        <v>13</v>
      </c>
      <c r="AI27" s="187">
        <v>5</v>
      </c>
      <c r="AJ27" s="57">
        <v>123</v>
      </c>
      <c r="AK27" s="188" t="s">
        <v>13</v>
      </c>
      <c r="AL27" s="187">
        <f>AJ27/19.5</f>
        <v>6.3076923076923075</v>
      </c>
      <c r="AM27" s="57">
        <v>116</v>
      </c>
      <c r="AN27" s="188" t="s">
        <v>13</v>
      </c>
      <c r="AO27" s="187">
        <f>AM27/19.5</f>
        <v>5.9487179487179489</v>
      </c>
      <c r="AP27" s="57">
        <f>O27+R27+U27+X27+AG27+AJ27+AM27+AA27</f>
        <v>873</v>
      </c>
      <c r="AQ27" s="184" t="s">
        <v>13</v>
      </c>
      <c r="AR27" s="196">
        <f>Q27+T27+W27+Z27+AC27+AI27+AL27+AO27</f>
        <v>38.256410256410255</v>
      </c>
      <c r="AS27" s="63">
        <v>66</v>
      </c>
      <c r="AT27" s="63">
        <v>263</v>
      </c>
      <c r="AU27" s="54"/>
      <c r="AV27" s="102">
        <v>907</v>
      </c>
      <c r="AW27" s="63">
        <f t="shared" si="2"/>
        <v>-34</v>
      </c>
      <c r="AX27" s="213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</row>
    <row r="28" spans="1:240" s="58" customFormat="1" x14ac:dyDescent="0.2">
      <c r="A28" s="127" t="s">
        <v>28</v>
      </c>
      <c r="B28" s="128">
        <v>166121</v>
      </c>
      <c r="C28" s="104"/>
      <c r="D28" s="105"/>
      <c r="E28" s="106"/>
      <c r="F28" s="107"/>
      <c r="G28" s="107"/>
      <c r="H28" s="106"/>
      <c r="I28" s="107"/>
      <c r="J28" s="107"/>
      <c r="K28" s="106"/>
      <c r="L28" s="107"/>
      <c r="M28" s="107"/>
      <c r="N28" s="106"/>
      <c r="O28" s="198">
        <v>114</v>
      </c>
      <c r="P28" s="199" t="s">
        <v>13</v>
      </c>
      <c r="Q28" s="200">
        <v>4</v>
      </c>
      <c r="R28" s="198">
        <v>134</v>
      </c>
      <c r="S28" s="199" t="s">
        <v>13</v>
      </c>
      <c r="T28" s="200">
        <v>5</v>
      </c>
      <c r="U28" s="198">
        <v>116</v>
      </c>
      <c r="V28" s="199" t="s">
        <v>13</v>
      </c>
      <c r="W28" s="200">
        <v>4</v>
      </c>
      <c r="X28" s="198">
        <v>124</v>
      </c>
      <c r="Y28" s="199" t="s">
        <v>13</v>
      </c>
      <c r="Z28" s="200">
        <v>5</v>
      </c>
      <c r="AA28" s="198">
        <v>111</v>
      </c>
      <c r="AB28" s="199" t="s">
        <v>13</v>
      </c>
      <c r="AC28" s="200">
        <v>5</v>
      </c>
      <c r="AD28" s="198"/>
      <c r="AE28" s="199"/>
      <c r="AF28" s="200"/>
      <c r="AG28" s="198">
        <v>118</v>
      </c>
      <c r="AH28" s="201" t="s">
        <v>13</v>
      </c>
      <c r="AI28" s="200">
        <f>AG28/19.5</f>
        <v>6.0512820512820511</v>
      </c>
      <c r="AJ28" s="198">
        <v>125</v>
      </c>
      <c r="AK28" s="201" t="s">
        <v>13</v>
      </c>
      <c r="AL28" s="200">
        <f>AJ28/19.5</f>
        <v>6.4102564102564106</v>
      </c>
      <c r="AM28" s="198">
        <v>113</v>
      </c>
      <c r="AN28" s="201" t="s">
        <v>13</v>
      </c>
      <c r="AO28" s="200">
        <f>AM28/19.5</f>
        <v>5.7948717948717947</v>
      </c>
      <c r="AP28" s="198">
        <f>O28+R28+U28+X28+AG28+AJ28+AM28+AA28</f>
        <v>955</v>
      </c>
      <c r="AQ28" s="199" t="s">
        <v>13</v>
      </c>
      <c r="AR28" s="202">
        <f>Q28+T28+W28+Z28+AC28+AI28+AL28+AO28</f>
        <v>41.256410256410255</v>
      </c>
      <c r="AS28" s="203">
        <v>42</v>
      </c>
      <c r="AT28" s="203">
        <v>123</v>
      </c>
      <c r="AU28" s="54"/>
      <c r="AV28" s="108">
        <v>971</v>
      </c>
      <c r="AW28" s="203">
        <f t="shared" si="2"/>
        <v>-16</v>
      </c>
      <c r="AX28" s="21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</row>
    <row r="29" spans="1:240" s="77" customFormat="1" ht="13.5" thickBot="1" x14ac:dyDescent="0.25">
      <c r="A29" s="66" t="s">
        <v>33</v>
      </c>
      <c r="B29" s="109"/>
      <c r="C29" s="110"/>
      <c r="D29" s="111"/>
      <c r="E29" s="112"/>
      <c r="F29" s="113"/>
      <c r="G29" s="113"/>
      <c r="H29" s="112"/>
      <c r="I29" s="113"/>
      <c r="J29" s="113"/>
      <c r="K29" s="112"/>
      <c r="L29" s="113"/>
      <c r="M29" s="113"/>
      <c r="N29" s="112"/>
      <c r="O29" s="129">
        <f>O27+O28</f>
        <v>226</v>
      </c>
      <c r="P29" s="204" t="s">
        <v>13</v>
      </c>
      <c r="Q29" s="70">
        <f t="shared" ref="Q29:AC29" si="3">Q27+Q28</f>
        <v>8</v>
      </c>
      <c r="R29" s="129">
        <f t="shared" si="3"/>
        <v>234</v>
      </c>
      <c r="S29" s="204" t="s">
        <v>13</v>
      </c>
      <c r="T29" s="70">
        <f t="shared" si="3"/>
        <v>10</v>
      </c>
      <c r="U29" s="129">
        <f t="shared" si="3"/>
        <v>244</v>
      </c>
      <c r="V29" s="204" t="s">
        <v>13</v>
      </c>
      <c r="W29" s="70">
        <f t="shared" si="3"/>
        <v>8</v>
      </c>
      <c r="X29" s="129">
        <f t="shared" si="3"/>
        <v>221</v>
      </c>
      <c r="Y29" s="204" t="s">
        <v>13</v>
      </c>
      <c r="Z29" s="70">
        <f t="shared" si="3"/>
        <v>9</v>
      </c>
      <c r="AA29" s="129">
        <f t="shared" si="3"/>
        <v>208</v>
      </c>
      <c r="AB29" s="204" t="s">
        <v>13</v>
      </c>
      <c r="AC29" s="70">
        <f t="shared" si="3"/>
        <v>9</v>
      </c>
      <c r="AG29" s="129">
        <f>AG27+AG28</f>
        <v>218</v>
      </c>
      <c r="AH29" s="204" t="s">
        <v>13</v>
      </c>
      <c r="AI29" s="70">
        <f>AI27+AI28</f>
        <v>11.051282051282051</v>
      </c>
      <c r="AJ29" s="129">
        <f t="shared" ref="AJ29" si="4">AJ27+AJ28</f>
        <v>248</v>
      </c>
      <c r="AK29" s="204" t="s">
        <v>13</v>
      </c>
      <c r="AL29" s="70">
        <f t="shared" ref="AL29:AM29" si="5">AL27+AL28</f>
        <v>12.717948717948719</v>
      </c>
      <c r="AM29" s="129">
        <f t="shared" si="5"/>
        <v>229</v>
      </c>
      <c r="AN29" s="204" t="s">
        <v>13</v>
      </c>
      <c r="AO29" s="70">
        <f t="shared" ref="AO29" si="6">AO27+AO28</f>
        <v>11.743589743589745</v>
      </c>
      <c r="AP29" s="73">
        <f>AP28+AP27</f>
        <v>1828</v>
      </c>
      <c r="AQ29" s="69" t="s">
        <v>13</v>
      </c>
      <c r="AR29" s="130">
        <f>AR28+AR27</f>
        <v>79.512820512820511</v>
      </c>
      <c r="AS29" s="75">
        <f>SUM(AS28:AS28)</f>
        <v>42</v>
      </c>
      <c r="AT29" s="75">
        <f>AT27+AT28</f>
        <v>386</v>
      </c>
      <c r="AU29" s="76"/>
      <c r="AV29" s="114">
        <v>1878</v>
      </c>
      <c r="AW29" s="75">
        <f t="shared" si="2"/>
        <v>-50</v>
      </c>
      <c r="AX29" s="21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</row>
    <row r="30" spans="1:240" s="87" customFormat="1" ht="13.5" thickTop="1" x14ac:dyDescent="0.2">
      <c r="A30" s="78"/>
      <c r="B30" s="79"/>
      <c r="C30" s="115"/>
      <c r="D30" s="116"/>
      <c r="E30" s="117"/>
      <c r="F30" s="115"/>
      <c r="G30" s="115"/>
      <c r="H30" s="117"/>
      <c r="I30" s="115"/>
      <c r="J30" s="115"/>
      <c r="K30" s="117"/>
      <c r="L30" s="115"/>
      <c r="M30" s="115"/>
      <c r="N30" s="117"/>
      <c r="O30" s="118"/>
      <c r="P30" s="205"/>
      <c r="Q30" s="82"/>
      <c r="R30" s="118"/>
      <c r="S30" s="205"/>
      <c r="T30" s="82"/>
      <c r="U30" s="118"/>
      <c r="V30" s="205"/>
      <c r="W30" s="82"/>
      <c r="X30" s="118"/>
      <c r="Y30" s="205"/>
      <c r="Z30" s="82"/>
      <c r="AA30" s="118"/>
      <c r="AB30" s="205"/>
      <c r="AC30" s="82"/>
      <c r="AD30" s="118"/>
      <c r="AE30" s="205"/>
      <c r="AF30" s="82"/>
      <c r="AG30" s="118"/>
      <c r="AH30" s="205"/>
      <c r="AI30" s="82"/>
      <c r="AJ30" s="118"/>
      <c r="AK30" s="205"/>
      <c r="AL30" s="82"/>
      <c r="AM30" s="80"/>
      <c r="AN30" s="81"/>
      <c r="AO30" s="82"/>
      <c r="AP30" s="80"/>
      <c r="AQ30" s="81"/>
      <c r="AR30" s="118"/>
      <c r="AS30" s="85"/>
      <c r="AT30" s="85"/>
      <c r="AU30" s="76"/>
      <c r="AV30" s="86"/>
      <c r="AW30" s="85">
        <f t="shared" si="2"/>
        <v>0</v>
      </c>
      <c r="AX30" s="21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</row>
    <row r="31" spans="1:240" s="32" customFormat="1" x14ac:dyDescent="0.2">
      <c r="A31" s="41" t="s">
        <v>34</v>
      </c>
      <c r="B31" s="42"/>
      <c r="C31" s="43"/>
      <c r="D31" s="88"/>
      <c r="E31" s="45"/>
      <c r="F31" s="43"/>
      <c r="G31" s="43"/>
      <c r="H31" s="45"/>
      <c r="I31" s="43"/>
      <c r="J31" s="43"/>
      <c r="K31" s="45"/>
      <c r="L31" s="43"/>
      <c r="M31" s="43"/>
      <c r="N31" s="45"/>
      <c r="O31" s="48"/>
      <c r="P31" s="43"/>
      <c r="Q31" s="89"/>
      <c r="R31" s="48"/>
      <c r="S31" s="43"/>
      <c r="T31" s="89"/>
      <c r="U31" s="48"/>
      <c r="V31" s="43"/>
      <c r="W31" s="89"/>
      <c r="X31" s="48"/>
      <c r="Y31" s="50"/>
      <c r="Z31" s="89"/>
      <c r="AA31" s="48"/>
      <c r="AB31" s="50"/>
      <c r="AC31" s="89"/>
      <c r="AD31" s="48"/>
      <c r="AE31" s="50"/>
      <c r="AF31" s="89"/>
      <c r="AG31" s="48"/>
      <c r="AH31" s="50"/>
      <c r="AI31" s="89"/>
      <c r="AJ31" s="48"/>
      <c r="AK31" s="50"/>
      <c r="AL31" s="89"/>
      <c r="AM31" s="48"/>
      <c r="AN31" s="50"/>
      <c r="AO31" s="89"/>
      <c r="AP31" s="48"/>
      <c r="AQ31" s="50"/>
      <c r="AR31" s="90"/>
      <c r="AS31" s="91"/>
      <c r="AT31" s="91"/>
      <c r="AU31" s="54"/>
      <c r="AV31" s="92"/>
      <c r="AW31" s="91">
        <f t="shared" si="2"/>
        <v>0</v>
      </c>
      <c r="AX31" s="21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</row>
    <row r="32" spans="1:240" s="58" customFormat="1" ht="12.75" customHeight="1" x14ac:dyDescent="0.2">
      <c r="A32" s="103" t="s">
        <v>35</v>
      </c>
      <c r="B32" s="61">
        <v>189303</v>
      </c>
      <c r="C32" s="104"/>
      <c r="D32" s="105"/>
      <c r="E32" s="106"/>
      <c r="F32" s="107"/>
      <c r="G32" s="107"/>
      <c r="H32" s="106"/>
      <c r="I32" s="107"/>
      <c r="J32" s="107"/>
      <c r="K32" s="106"/>
      <c r="L32" s="107"/>
      <c r="M32" s="107"/>
      <c r="N32" s="106"/>
      <c r="O32" s="198">
        <v>220</v>
      </c>
      <c r="P32" s="199" t="s">
        <v>13</v>
      </c>
      <c r="Q32" s="200">
        <v>8</v>
      </c>
      <c r="R32" s="198">
        <v>225</v>
      </c>
      <c r="S32" s="199" t="s">
        <v>13</v>
      </c>
      <c r="T32" s="200">
        <v>8</v>
      </c>
      <c r="U32" s="198">
        <v>224</v>
      </c>
      <c r="V32" s="199" t="s">
        <v>13</v>
      </c>
      <c r="W32" s="200">
        <v>8</v>
      </c>
      <c r="X32" s="198">
        <v>157</v>
      </c>
      <c r="Y32" s="199" t="s">
        <v>13</v>
      </c>
      <c r="Z32" s="200">
        <v>5</v>
      </c>
      <c r="AA32" s="198">
        <v>154</v>
      </c>
      <c r="AB32" s="199" t="s">
        <v>13</v>
      </c>
      <c r="AC32" s="200">
        <v>5</v>
      </c>
      <c r="AD32" s="198">
        <v>151</v>
      </c>
      <c r="AE32" s="199" t="s">
        <v>13</v>
      </c>
      <c r="AF32" s="200">
        <v>5</v>
      </c>
      <c r="AG32" s="198">
        <v>92</v>
      </c>
      <c r="AH32" s="199" t="s">
        <v>13</v>
      </c>
      <c r="AI32" s="200">
        <f>AG32/19.5</f>
        <v>4.7179487179487181</v>
      </c>
      <c r="AJ32" s="198">
        <v>73</v>
      </c>
      <c r="AK32" s="199" t="s">
        <v>13</v>
      </c>
      <c r="AL32" s="200">
        <f>AJ32/19.5</f>
        <v>3.7435897435897436</v>
      </c>
      <c r="AM32" s="198">
        <v>65</v>
      </c>
      <c r="AN32" s="199" t="s">
        <v>13</v>
      </c>
      <c r="AO32" s="200">
        <f>AM32/19.5</f>
        <v>3.3333333333333335</v>
      </c>
      <c r="AP32" s="206">
        <f>SUM(O32,R32,U32,X32,AA32,AD32,AG32,AJ32,AM32)</f>
        <v>1361</v>
      </c>
      <c r="AQ32" s="199" t="s">
        <v>13</v>
      </c>
      <c r="AR32" s="202">
        <f>SUM(Q32,T32,W32,Z32,AC32,AF32,AI32,AL32,AO32)</f>
        <v>50.794871794871796</v>
      </c>
      <c r="AS32" s="203">
        <v>95</v>
      </c>
      <c r="AT32" s="203">
        <v>288</v>
      </c>
      <c r="AU32" s="54"/>
      <c r="AV32" s="102">
        <v>1287</v>
      </c>
      <c r="AW32" s="203">
        <f t="shared" si="2"/>
        <v>74</v>
      </c>
      <c r="AX32" s="21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</row>
    <row r="33" spans="1:240" s="87" customFormat="1" ht="12.75" customHeight="1" thickBot="1" x14ac:dyDescent="0.25">
      <c r="A33" s="94"/>
      <c r="C33" s="131"/>
      <c r="D33" s="13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3"/>
      <c r="P33" s="207"/>
      <c r="Q33" s="134"/>
      <c r="R33" s="133"/>
      <c r="S33" s="207"/>
      <c r="T33" s="134"/>
      <c r="U33" s="133"/>
      <c r="V33" s="207"/>
      <c r="W33" s="134"/>
      <c r="X33" s="133"/>
      <c r="Y33" s="207"/>
      <c r="Z33" s="134"/>
      <c r="AA33" s="133"/>
      <c r="AB33" s="207"/>
      <c r="AC33" s="134"/>
      <c r="AD33" s="133"/>
      <c r="AE33" s="207"/>
      <c r="AF33" s="134"/>
      <c r="AG33" s="133"/>
      <c r="AH33" s="207"/>
      <c r="AI33" s="135"/>
      <c r="AJ33" s="136"/>
      <c r="AK33" s="208"/>
      <c r="AL33" s="135"/>
      <c r="AM33" s="136"/>
      <c r="AN33" s="208"/>
      <c r="AO33" s="135"/>
      <c r="AP33" s="136"/>
      <c r="AQ33" s="207"/>
      <c r="AR33" s="134"/>
      <c r="AS33" s="137"/>
      <c r="AT33" s="137"/>
      <c r="AU33" s="54"/>
      <c r="AV33" s="138"/>
      <c r="AW33" s="137">
        <f t="shared" si="2"/>
        <v>0</v>
      </c>
      <c r="AX33" s="21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</row>
    <row r="34" spans="1:240" s="140" customFormat="1" ht="13.5" thickBot="1" x14ac:dyDescent="0.25">
      <c r="A34" s="139" t="s">
        <v>36</v>
      </c>
      <c r="C34" s="141"/>
      <c r="D34" s="142"/>
      <c r="E34" s="143"/>
      <c r="F34" s="144"/>
      <c r="G34" s="145"/>
      <c r="H34" s="143"/>
      <c r="I34" s="144"/>
      <c r="J34" s="145"/>
      <c r="K34" s="143"/>
      <c r="L34" s="144"/>
      <c r="M34" s="142"/>
      <c r="N34" s="144"/>
      <c r="O34" s="146">
        <f>O32+O29+O24+O19</f>
        <v>556</v>
      </c>
      <c r="P34" s="147" t="s">
        <v>13</v>
      </c>
      <c r="Q34" s="148">
        <f>Q32+Q29+Q24+Q19</f>
        <v>20</v>
      </c>
      <c r="R34" s="149">
        <f>R32+R29+R24+R19</f>
        <v>552</v>
      </c>
      <c r="S34" s="147" t="s">
        <v>13</v>
      </c>
      <c r="T34" s="149">
        <f>T32+T29+T24+T19</f>
        <v>21</v>
      </c>
      <c r="U34" s="146">
        <f>U32+U29+U24+U19</f>
        <v>583</v>
      </c>
      <c r="V34" s="147" t="s">
        <v>13</v>
      </c>
      <c r="W34" s="148">
        <f>W32+W29+W24+W19</f>
        <v>20</v>
      </c>
      <c r="X34" s="149">
        <f>X32+X29+X24+X19</f>
        <v>615</v>
      </c>
      <c r="Y34" s="147" t="s">
        <v>13</v>
      </c>
      <c r="Z34" s="149">
        <f>Z32+Z29+Z24+Z19</f>
        <v>24</v>
      </c>
      <c r="AA34" s="146">
        <f>AA32+AA29+AA24+AA19</f>
        <v>591</v>
      </c>
      <c r="AB34" s="147" t="s">
        <v>13</v>
      </c>
      <c r="AC34" s="148">
        <f>AC32+AC29+AC24+AC19</f>
        <v>23</v>
      </c>
      <c r="AD34" s="149">
        <f>AD32+AD29+AD24+AD19</f>
        <v>354</v>
      </c>
      <c r="AE34" s="147" t="s">
        <v>13</v>
      </c>
      <c r="AF34" s="149">
        <f>AF32+AF29+AF24+AF19</f>
        <v>13</v>
      </c>
      <c r="AG34" s="146">
        <f>AG32+AG29+AG24+AG19</f>
        <v>310</v>
      </c>
      <c r="AH34" s="147" t="s">
        <v>13</v>
      </c>
      <c r="AI34" s="148">
        <f>AI32+AI29+AI24+AI19</f>
        <v>15.76923076923077</v>
      </c>
      <c r="AJ34" s="149">
        <f>AJ32+AJ29+AJ24+AJ19</f>
        <v>321</v>
      </c>
      <c r="AK34" s="147" t="s">
        <v>13</v>
      </c>
      <c r="AL34" s="149">
        <f>AL32+AL29+AL24+AL19</f>
        <v>16.461538461538463</v>
      </c>
      <c r="AM34" s="146">
        <f>AM32+AM29+AM24+AM19</f>
        <v>294</v>
      </c>
      <c r="AN34" s="147" t="s">
        <v>13</v>
      </c>
      <c r="AO34" s="150">
        <f>AO32+AO29</f>
        <v>15.076923076923078</v>
      </c>
      <c r="AP34" s="151">
        <f>AP32+AP29+AP24+AP19</f>
        <v>4176</v>
      </c>
      <c r="AQ34" s="147" t="s">
        <v>13</v>
      </c>
      <c r="AR34" s="151">
        <f>AR32+AR29+AR24+AR19</f>
        <v>168.30769230769232</v>
      </c>
      <c r="AS34" s="152">
        <f>AS32+AS29+AS24+AS19</f>
        <v>292</v>
      </c>
      <c r="AT34" s="152">
        <f>AT32+AT29+AT24+AT19</f>
        <v>1104</v>
      </c>
      <c r="AU34" s="153"/>
      <c r="AV34" s="154">
        <v>4222</v>
      </c>
      <c r="AW34" s="210">
        <f t="shared" si="2"/>
        <v>-46</v>
      </c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  <c r="GE34" s="155"/>
      <c r="GF34" s="155"/>
      <c r="GG34" s="155"/>
      <c r="GH34" s="155"/>
      <c r="GI34" s="155"/>
      <c r="GJ34" s="155"/>
      <c r="GK34" s="155"/>
      <c r="GL34" s="155"/>
      <c r="GM34" s="155"/>
      <c r="GN34" s="155"/>
      <c r="GO34" s="155"/>
      <c r="GP34" s="155"/>
      <c r="GQ34" s="155"/>
      <c r="GR34" s="155"/>
      <c r="GS34" s="155"/>
      <c r="GT34" s="155"/>
      <c r="GU34" s="155"/>
      <c r="GV34" s="155"/>
      <c r="GW34" s="155"/>
      <c r="GX34" s="155"/>
      <c r="GY34" s="155"/>
      <c r="GZ34" s="155"/>
      <c r="HA34" s="155"/>
      <c r="HB34" s="155"/>
      <c r="HC34" s="155"/>
      <c r="HD34" s="155"/>
      <c r="HE34" s="155"/>
      <c r="HF34" s="155"/>
      <c r="HG34" s="155"/>
      <c r="HH34" s="155"/>
      <c r="HI34" s="155"/>
      <c r="HJ34" s="155"/>
      <c r="HK34" s="155"/>
      <c r="HL34" s="155"/>
      <c r="HM34" s="155"/>
      <c r="HN34" s="155"/>
      <c r="HO34" s="155"/>
      <c r="HP34" s="155"/>
      <c r="HQ34" s="155"/>
      <c r="HR34" s="155"/>
      <c r="HS34" s="155"/>
      <c r="HT34" s="155"/>
      <c r="HU34" s="155"/>
      <c r="HV34" s="155"/>
      <c r="HW34" s="155"/>
      <c r="HX34" s="155"/>
      <c r="HY34" s="155"/>
      <c r="HZ34" s="155"/>
      <c r="IA34" s="155"/>
      <c r="IB34" s="155"/>
      <c r="IC34" s="155"/>
      <c r="ID34" s="155"/>
      <c r="IE34" s="155"/>
      <c r="IF34" s="155"/>
    </row>
    <row r="35" spans="1:240" ht="13.5" thickBot="1" x14ac:dyDescent="0.25">
      <c r="A35" s="156" t="s">
        <v>37</v>
      </c>
      <c r="B35" s="209"/>
      <c r="C35" s="157">
        <f>C16</f>
        <v>511</v>
      </c>
      <c r="D35" s="158" t="str">
        <f t="shared" ref="D35:N35" si="7">D16</f>
        <v>/</v>
      </c>
      <c r="E35" s="159">
        <f t="shared" si="7"/>
        <v>23</v>
      </c>
      <c r="F35" s="160">
        <f t="shared" si="7"/>
        <v>597</v>
      </c>
      <c r="G35" s="158" t="str">
        <f t="shared" si="7"/>
        <v>/</v>
      </c>
      <c r="H35" s="159">
        <f t="shared" si="7"/>
        <v>25</v>
      </c>
      <c r="I35" s="160">
        <f t="shared" si="7"/>
        <v>522</v>
      </c>
      <c r="J35" s="158" t="str">
        <f t="shared" si="7"/>
        <v>/</v>
      </c>
      <c r="K35" s="159">
        <f t="shared" si="7"/>
        <v>23</v>
      </c>
      <c r="L35" s="160">
        <f t="shared" si="7"/>
        <v>530</v>
      </c>
      <c r="M35" s="158" t="str">
        <f t="shared" si="7"/>
        <v>/</v>
      </c>
      <c r="N35" s="161">
        <f t="shared" si="7"/>
        <v>24</v>
      </c>
      <c r="O35" s="162">
        <f>O34</f>
        <v>556</v>
      </c>
      <c r="P35" s="163" t="s">
        <v>13</v>
      </c>
      <c r="Q35" s="159">
        <f t="shared" ref="Q35:AO35" si="8">Q34</f>
        <v>20</v>
      </c>
      <c r="R35" s="164">
        <f t="shared" si="8"/>
        <v>552</v>
      </c>
      <c r="S35" s="163" t="s">
        <v>13</v>
      </c>
      <c r="T35" s="161">
        <f t="shared" si="8"/>
        <v>21</v>
      </c>
      <c r="U35" s="162">
        <f t="shared" si="8"/>
        <v>583</v>
      </c>
      <c r="V35" s="163" t="s">
        <v>13</v>
      </c>
      <c r="W35" s="159">
        <f t="shared" si="8"/>
        <v>20</v>
      </c>
      <c r="X35" s="164">
        <f t="shared" si="8"/>
        <v>615</v>
      </c>
      <c r="Y35" s="163" t="s">
        <v>13</v>
      </c>
      <c r="Z35" s="161">
        <f t="shared" si="8"/>
        <v>24</v>
      </c>
      <c r="AA35" s="162">
        <f t="shared" si="8"/>
        <v>591</v>
      </c>
      <c r="AB35" s="163" t="s">
        <v>13</v>
      </c>
      <c r="AC35" s="159">
        <f t="shared" si="8"/>
        <v>23</v>
      </c>
      <c r="AD35" s="164">
        <f t="shared" si="8"/>
        <v>354</v>
      </c>
      <c r="AE35" s="163" t="s">
        <v>13</v>
      </c>
      <c r="AF35" s="161">
        <f t="shared" si="8"/>
        <v>13</v>
      </c>
      <c r="AG35" s="162">
        <f t="shared" si="8"/>
        <v>310</v>
      </c>
      <c r="AH35" s="163" t="s">
        <v>13</v>
      </c>
      <c r="AI35" s="159">
        <f t="shared" si="8"/>
        <v>15.76923076923077</v>
      </c>
      <c r="AJ35" s="164">
        <f t="shared" si="8"/>
        <v>321</v>
      </c>
      <c r="AK35" s="163" t="s">
        <v>13</v>
      </c>
      <c r="AL35" s="161">
        <f t="shared" si="8"/>
        <v>16.461538461538463</v>
      </c>
      <c r="AM35" s="162">
        <f t="shared" si="8"/>
        <v>294</v>
      </c>
      <c r="AN35" s="163" t="s">
        <v>13</v>
      </c>
      <c r="AO35" s="159">
        <f t="shared" si="8"/>
        <v>15.076923076923078</v>
      </c>
      <c r="AP35" s="165">
        <f>AP34+AP16</f>
        <v>6336</v>
      </c>
      <c r="AQ35" s="163" t="s">
        <v>13</v>
      </c>
      <c r="AR35" s="159">
        <f>AR34+AR16</f>
        <v>263.30769230769232</v>
      </c>
      <c r="AS35" s="166">
        <f>AS34+AS16</f>
        <v>603</v>
      </c>
      <c r="AT35" s="166">
        <f>AT34+AT16</f>
        <v>1776</v>
      </c>
      <c r="AU35" s="167"/>
      <c r="AV35" s="166">
        <v>6389</v>
      </c>
      <c r="AW35" s="166">
        <f t="shared" si="2"/>
        <v>-53</v>
      </c>
      <c r="AX35" s="211"/>
    </row>
    <row r="36" spans="1:240" x14ac:dyDescent="0.2">
      <c r="A36" s="32" t="s">
        <v>38</v>
      </c>
    </row>
    <row r="37" spans="1:240" x14ac:dyDescent="0.2">
      <c r="A37" s="173" t="s">
        <v>39</v>
      </c>
      <c r="B37" s="32"/>
      <c r="C37" s="40"/>
      <c r="D37" s="17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175"/>
      <c r="P37" s="40"/>
      <c r="Q37" s="176"/>
      <c r="R37" s="175"/>
      <c r="S37" s="40"/>
      <c r="T37" s="176"/>
      <c r="U37" s="175"/>
      <c r="V37" s="40"/>
      <c r="W37" s="176"/>
      <c r="X37" s="175"/>
      <c r="Y37" s="177"/>
      <c r="Z37" s="176"/>
      <c r="AA37" s="175"/>
      <c r="AB37" s="177"/>
      <c r="AC37" s="176"/>
      <c r="AD37" s="175"/>
      <c r="AE37" s="177"/>
      <c r="AF37" s="176"/>
      <c r="AG37" s="175"/>
      <c r="AH37" s="177"/>
      <c r="AI37" s="176"/>
      <c r="AJ37" s="175"/>
      <c r="AK37" s="177"/>
      <c r="AL37" s="176"/>
      <c r="AM37" s="175"/>
      <c r="AN37" s="177"/>
      <c r="AO37" s="176"/>
      <c r="AP37" s="176"/>
      <c r="AQ37" s="177"/>
      <c r="AR37" s="176"/>
      <c r="AS37" s="40"/>
      <c r="AT37" s="40"/>
      <c r="AU37" s="40"/>
      <c r="AV37" s="40"/>
      <c r="AW37" s="32"/>
    </row>
    <row r="38" spans="1:240" x14ac:dyDescent="0.2">
      <c r="A38" s="61" t="s">
        <v>44</v>
      </c>
      <c r="B38" s="32"/>
      <c r="C38" s="40"/>
      <c r="D38" s="17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75"/>
      <c r="P38" s="40"/>
      <c r="Q38" s="176"/>
      <c r="R38" s="175"/>
      <c r="S38" s="40"/>
      <c r="T38" s="176"/>
      <c r="U38" s="175"/>
      <c r="V38" s="40"/>
      <c r="W38" s="176"/>
      <c r="X38" s="175"/>
      <c r="Y38" s="177"/>
      <c r="Z38" s="176"/>
      <c r="AA38" s="175"/>
      <c r="AB38" s="177"/>
      <c r="AC38" s="176"/>
      <c r="AD38" s="175"/>
      <c r="AE38" s="177"/>
      <c r="AF38" s="176"/>
      <c r="AG38" s="175"/>
      <c r="AH38" s="177"/>
      <c r="AI38" s="176"/>
      <c r="AJ38" s="175"/>
      <c r="AK38" s="177"/>
      <c r="AL38" s="176"/>
      <c r="AM38" s="175"/>
      <c r="AN38" s="177"/>
      <c r="AO38" s="176"/>
      <c r="AP38" s="176"/>
      <c r="AQ38" s="177"/>
      <c r="AR38" s="176"/>
      <c r="AS38" s="40"/>
      <c r="AT38" s="40"/>
      <c r="AU38" s="40"/>
      <c r="AV38" s="40"/>
      <c r="AW38" s="32"/>
    </row>
    <row r="39" spans="1:240" x14ac:dyDescent="0.2">
      <c r="A39" s="61" t="s">
        <v>42</v>
      </c>
      <c r="B39" s="32"/>
      <c r="C39" s="40"/>
      <c r="D39" s="174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75"/>
      <c r="P39" s="40"/>
      <c r="Q39" s="176"/>
      <c r="R39" s="175"/>
      <c r="S39" s="40"/>
      <c r="T39" s="176"/>
      <c r="U39" s="175"/>
      <c r="V39" s="40"/>
      <c r="W39" s="176"/>
      <c r="X39" s="175"/>
      <c r="Y39" s="177"/>
      <c r="Z39" s="176"/>
      <c r="AA39" s="175"/>
      <c r="AB39" s="177"/>
      <c r="AC39" s="176"/>
      <c r="AD39" s="175"/>
      <c r="AE39" s="177"/>
      <c r="AF39" s="176"/>
      <c r="AG39" s="175"/>
      <c r="AH39" s="177"/>
      <c r="AI39" s="176"/>
      <c r="AJ39" s="175"/>
      <c r="AK39" s="177"/>
      <c r="AL39" s="176"/>
      <c r="AM39" s="175"/>
      <c r="AN39" s="177"/>
      <c r="AO39" s="176"/>
      <c r="AP39" s="176"/>
      <c r="AQ39" s="177"/>
      <c r="AR39" s="176"/>
      <c r="AS39" s="40"/>
      <c r="AT39" s="40"/>
      <c r="AU39" s="40"/>
      <c r="AV39" s="40"/>
      <c r="AW39" s="32"/>
    </row>
    <row r="40" spans="1:240" x14ac:dyDescent="0.2">
      <c r="A40" s="61" t="s">
        <v>43</v>
      </c>
    </row>
    <row r="42" spans="1:240" x14ac:dyDescent="0.2">
      <c r="V42" s="168">
        <v>26</v>
      </c>
    </row>
    <row r="49" spans="1:9" x14ac:dyDescent="0.2">
      <c r="I49" s="214"/>
    </row>
    <row r="61" spans="1:9" x14ac:dyDescent="0.2">
      <c r="A61" s="215"/>
      <c r="B61" s="211"/>
    </row>
    <row r="62" spans="1:9" x14ac:dyDescent="0.2">
      <c r="A62" s="215"/>
    </row>
    <row r="63" spans="1:9" x14ac:dyDescent="0.2">
      <c r="A63" s="215"/>
    </row>
    <row r="64" spans="1:9" x14ac:dyDescent="0.2">
      <c r="A64" s="215"/>
    </row>
    <row r="65" spans="1:1" x14ac:dyDescent="0.2">
      <c r="A65" s="215"/>
    </row>
    <row r="66" spans="1:1" x14ac:dyDescent="0.2">
      <c r="A66" s="215"/>
    </row>
    <row r="67" spans="1:1" x14ac:dyDescent="0.2">
      <c r="A67" s="215"/>
    </row>
    <row r="68" spans="1:1" x14ac:dyDescent="0.2">
      <c r="A68" s="215"/>
    </row>
    <row r="69" spans="1:1" x14ac:dyDescent="0.2">
      <c r="A69" s="215"/>
    </row>
    <row r="70" spans="1:1" x14ac:dyDescent="0.2">
      <c r="A70" s="215"/>
    </row>
  </sheetData>
  <mergeCells count="13">
    <mergeCell ref="R3:T3"/>
    <mergeCell ref="U3:W3"/>
    <mergeCell ref="X3:Z3"/>
    <mergeCell ref="AA3:AC3"/>
    <mergeCell ref="AG2:AI3"/>
    <mergeCell ref="C3:E3"/>
    <mergeCell ref="F3:H3"/>
    <mergeCell ref="I3:K3"/>
    <mergeCell ref="L3:N3"/>
    <mergeCell ref="O3:Q3"/>
    <mergeCell ref="AD3:AF3"/>
    <mergeCell ref="AJ2:AL3"/>
    <mergeCell ref="AM2:AO3"/>
  </mergeCells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Statistik</vt:lpstr>
      <vt:lpstr>Statistik!Druckbereich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Hummel, Thorsten</dc:creator>
  <cp:lastModifiedBy>Hummel, Thorsten</cp:lastModifiedBy>
  <dcterms:created xsi:type="dcterms:W3CDTF">2018-10-30T16:30:18Z</dcterms:created>
  <dcterms:modified xsi:type="dcterms:W3CDTF">2018-12-04T13:30:59Z</dcterms:modified>
</cp:coreProperties>
</file>